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0730" windowHeight="9150"/>
  </bookViews>
  <sheets>
    <sheet name="Прайс кв." sheetId="2" r:id="rId1"/>
    <sheet name="Шахматка" sheetId="3" state="hidden" r:id="rId2"/>
    <sheet name="КЛАДОВЫЕ" sheetId="4" r:id="rId3"/>
  </sheets>
  <externalReferences>
    <externalReference r:id="rId4"/>
    <externalReference r:id="rId5"/>
  </externalReferences>
  <definedNames>
    <definedName name="_xlnm._FilterDatabase" localSheetId="2" hidden="1">КЛАДОВЫЕ!$A$1:$H$1</definedName>
    <definedName name="_xlnm._FilterDatabase" localSheetId="0" hidden="1">'Прайс кв.'!$A$1:$Y$242</definedName>
  </definedNames>
  <calcPr calcId="125725" iterateDelta="1E-4"/>
</workbook>
</file>

<file path=xl/calcChain.xml><?xml version="1.0" encoding="utf-8"?>
<calcChain xmlns="http://schemas.openxmlformats.org/spreadsheetml/2006/main">
  <c r="E7" i="4"/>
  <c r="G6"/>
  <c r="G5"/>
  <c r="G4"/>
  <c r="G3"/>
  <c r="G2"/>
  <c r="AZ197" i="3"/>
  <c r="AW197"/>
  <c r="AT197"/>
  <c r="AQ197"/>
  <c r="AN197"/>
  <c r="AK197"/>
  <c r="AG197"/>
  <c r="AD197"/>
  <c r="AA197"/>
  <c r="X197"/>
  <c r="T197"/>
  <c r="Q197"/>
  <c r="N197"/>
  <c r="K197"/>
  <c r="H197"/>
  <c r="E197"/>
  <c r="B197"/>
  <c r="AZ191"/>
  <c r="AW191"/>
  <c r="AT191"/>
  <c r="AQ191"/>
  <c r="AN191"/>
  <c r="AK191"/>
  <c r="AG191"/>
  <c r="AD191"/>
  <c r="AA191"/>
  <c r="X191"/>
  <c r="T191"/>
  <c r="Q191"/>
  <c r="N191"/>
  <c r="K191"/>
  <c r="H191"/>
  <c r="E191"/>
  <c r="B191"/>
  <c r="AZ185"/>
  <c r="AW185"/>
  <c r="AT185"/>
  <c r="AQ185"/>
  <c r="AN185"/>
  <c r="AK185"/>
  <c r="AG185"/>
  <c r="AD185"/>
  <c r="AA185"/>
  <c r="X185"/>
  <c r="T185"/>
  <c r="Q185"/>
  <c r="N185"/>
  <c r="K185"/>
  <c r="H185"/>
  <c r="E185"/>
  <c r="B185"/>
  <c r="AZ179"/>
  <c r="AW179"/>
  <c r="AT179"/>
  <c r="AQ179"/>
  <c r="AN179"/>
  <c r="AK179"/>
  <c r="AG179"/>
  <c r="AD179"/>
  <c r="AA179"/>
  <c r="X179"/>
  <c r="T179"/>
  <c r="Q179"/>
  <c r="N179"/>
  <c r="K179"/>
  <c r="H179"/>
  <c r="E179"/>
  <c r="B179"/>
  <c r="AZ173"/>
  <c r="AW173"/>
  <c r="AT173"/>
  <c r="AQ173"/>
  <c r="AN173"/>
  <c r="AK173"/>
  <c r="AG173"/>
  <c r="AD173"/>
  <c r="AA173"/>
  <c r="X173"/>
  <c r="T173"/>
  <c r="Q173"/>
  <c r="N173"/>
  <c r="K173"/>
  <c r="H173"/>
  <c r="E173"/>
  <c r="B173"/>
  <c r="AZ167"/>
  <c r="AW167"/>
  <c r="AT167"/>
  <c r="AQ167"/>
  <c r="AN167"/>
  <c r="AK167"/>
  <c r="AG167"/>
  <c r="AD167"/>
  <c r="AA167"/>
  <c r="X167"/>
  <c r="T167"/>
  <c r="Q167"/>
  <c r="N167"/>
  <c r="K167"/>
  <c r="H167"/>
  <c r="E167"/>
  <c r="B167"/>
  <c r="AZ161"/>
  <c r="AW161"/>
  <c r="AT161"/>
  <c r="AQ161"/>
  <c r="AN161"/>
  <c r="AK161"/>
  <c r="AG161"/>
  <c r="AD161"/>
  <c r="AA161"/>
  <c r="X161"/>
  <c r="T161"/>
  <c r="Q161"/>
  <c r="N161"/>
  <c r="K161"/>
  <c r="H161"/>
  <c r="E161"/>
  <c r="B161"/>
  <c r="AZ155"/>
  <c r="AW155"/>
  <c r="AT155"/>
  <c r="AQ155"/>
  <c r="AN155"/>
  <c r="AK155"/>
  <c r="AG155"/>
  <c r="AD155"/>
  <c r="AA155"/>
  <c r="X155"/>
  <c r="T155"/>
  <c r="Q155"/>
  <c r="N155"/>
  <c r="K155"/>
  <c r="H155"/>
  <c r="E155"/>
  <c r="B155"/>
  <c r="AZ149"/>
  <c r="AW149"/>
  <c r="AT149"/>
  <c r="AQ149"/>
  <c r="AN149"/>
  <c r="AK149"/>
  <c r="AG149"/>
  <c r="AD149"/>
  <c r="AA149"/>
  <c r="X149"/>
  <c r="T149"/>
  <c r="Q149"/>
  <c r="N149"/>
  <c r="K149"/>
  <c r="H149"/>
  <c r="E149"/>
  <c r="B149"/>
  <c r="AZ143"/>
  <c r="AW143"/>
  <c r="AT143"/>
  <c r="AQ143"/>
  <c r="AN143"/>
  <c r="AK143"/>
  <c r="AG143"/>
  <c r="AD143"/>
  <c r="AA143"/>
  <c r="X143"/>
  <c r="T143"/>
  <c r="Q143"/>
  <c r="N143"/>
  <c r="K143"/>
  <c r="H143"/>
  <c r="E143"/>
  <c r="B143"/>
  <c r="AZ137"/>
  <c r="AW137"/>
  <c r="AT137"/>
  <c r="AQ137"/>
  <c r="AN137"/>
  <c r="AK137"/>
  <c r="AG137"/>
  <c r="AD137"/>
  <c r="AA137"/>
  <c r="X137"/>
  <c r="T137"/>
  <c r="Q137"/>
  <c r="N137"/>
  <c r="K137"/>
  <c r="H137"/>
  <c r="E137"/>
  <c r="B137"/>
  <c r="AZ131"/>
  <c r="AW131"/>
  <c r="AT131"/>
  <c r="AQ131"/>
  <c r="AN131"/>
  <c r="AK131"/>
  <c r="AG131"/>
  <c r="AD131"/>
  <c r="AA131"/>
  <c r="X131"/>
  <c r="T131"/>
  <c r="Q131"/>
  <c r="N131"/>
  <c r="K131"/>
  <c r="H131"/>
  <c r="E131"/>
  <c r="B131"/>
  <c r="AZ125"/>
  <c r="AW125"/>
  <c r="AT125"/>
  <c r="AQ125"/>
  <c r="AN125"/>
  <c r="AK125"/>
  <c r="AG125"/>
  <c r="AD125"/>
  <c r="AA125"/>
  <c r="X125"/>
  <c r="T125"/>
  <c r="Q125"/>
  <c r="N125"/>
  <c r="K125"/>
  <c r="H125"/>
  <c r="E125"/>
  <c r="B125"/>
  <c r="AZ119"/>
  <c r="AW119"/>
  <c r="AT119"/>
  <c r="AQ119"/>
  <c r="AN119"/>
  <c r="AK119"/>
  <c r="AG119"/>
  <c r="AD119"/>
  <c r="AA119"/>
  <c r="X119"/>
  <c r="T119"/>
  <c r="Q119"/>
  <c r="N119"/>
  <c r="K119"/>
  <c r="H119"/>
  <c r="E119"/>
  <c r="B119"/>
  <c r="AZ113"/>
  <c r="AW113"/>
  <c r="AT113"/>
  <c r="AQ113"/>
  <c r="AN113"/>
  <c r="AK113"/>
  <c r="AG113"/>
  <c r="AD113"/>
  <c r="AA113"/>
  <c r="X113"/>
  <c r="T113"/>
  <c r="Q113"/>
  <c r="N113"/>
  <c r="K113"/>
  <c r="H113"/>
  <c r="E113"/>
  <c r="B113"/>
  <c r="AZ107"/>
  <c r="AW107"/>
  <c r="AT107"/>
  <c r="AQ107"/>
  <c r="AN107"/>
  <c r="AK107"/>
  <c r="AG107"/>
  <c r="AD107"/>
  <c r="AA107"/>
  <c r="X107"/>
  <c r="T107"/>
  <c r="Q107"/>
  <c r="N107"/>
  <c r="K107"/>
  <c r="H107"/>
  <c r="E107"/>
  <c r="B107"/>
  <c r="AZ102"/>
  <c r="AW102"/>
  <c r="AT102"/>
  <c r="AQ102"/>
  <c r="AN102"/>
  <c r="AK102"/>
  <c r="AG102"/>
  <c r="AD102"/>
  <c r="AA102"/>
  <c r="X102"/>
  <c r="T102"/>
  <c r="Q102"/>
  <c r="N102"/>
  <c r="K102"/>
  <c r="H102"/>
  <c r="E102"/>
  <c r="B102"/>
  <c r="AZ95"/>
  <c r="AZ10" s="1"/>
  <c r="BB10" s="1"/>
  <c r="AQ95"/>
  <c r="AK95"/>
  <c r="AD95"/>
  <c r="X95"/>
  <c r="X50" s="1"/>
  <c r="Z50" s="1"/>
  <c r="T95"/>
  <c r="Q95"/>
  <c r="Q14" s="1"/>
  <c r="S14" s="1"/>
  <c r="N95"/>
  <c r="H95"/>
  <c r="E95"/>
  <c r="B95"/>
  <c r="B34" s="1"/>
  <c r="D34" s="1"/>
  <c r="AZ93"/>
  <c r="AK93"/>
  <c r="AD93"/>
  <c r="X93"/>
  <c r="V227" i="2" s="1"/>
  <c r="Q93" i="3"/>
  <c r="N93"/>
  <c r="N62" s="1"/>
  <c r="P62" s="1"/>
  <c r="H93"/>
  <c r="H58" s="1"/>
  <c r="J58" s="1"/>
  <c r="E93"/>
  <c r="E58" s="1"/>
  <c r="B93"/>
  <c r="X91"/>
  <c r="X66" s="1"/>
  <c r="Z66" s="1"/>
  <c r="Q91"/>
  <c r="BB66"/>
  <c r="AV66"/>
  <c r="AS66"/>
  <c r="AP66"/>
  <c r="AM66"/>
  <c r="AI66"/>
  <c r="AF66"/>
  <c r="AC66"/>
  <c r="V66"/>
  <c r="S66"/>
  <c r="P66"/>
  <c r="M66"/>
  <c r="J66"/>
  <c r="D66"/>
  <c r="G64"/>
  <c r="G66" s="1"/>
  <c r="BB62"/>
  <c r="AW62"/>
  <c r="AY62" s="1"/>
  <c r="AT62"/>
  <c r="AV62" s="1"/>
  <c r="AS62"/>
  <c r="AP62"/>
  <c r="AM62"/>
  <c r="AG62"/>
  <c r="AI62" s="1"/>
  <c r="AF62"/>
  <c r="AC62"/>
  <c r="X62"/>
  <c r="Z62" s="1"/>
  <c r="V62"/>
  <c r="S62"/>
  <c r="M62"/>
  <c r="G62"/>
  <c r="D62"/>
  <c r="BB58"/>
  <c r="AW58"/>
  <c r="AY58" s="1"/>
  <c r="AT58"/>
  <c r="AV58" s="1"/>
  <c r="AP58"/>
  <c r="AM58"/>
  <c r="AG58"/>
  <c r="AI58" s="1"/>
  <c r="AA58"/>
  <c r="AC58" s="1"/>
  <c r="V58"/>
  <c r="S58"/>
  <c r="D58"/>
  <c r="AF56"/>
  <c r="AF58" s="1"/>
  <c r="G56"/>
  <c r="BB54"/>
  <c r="AW54"/>
  <c r="AY54" s="1"/>
  <c r="AV54"/>
  <c r="AS54"/>
  <c r="AM54"/>
  <c r="AG54"/>
  <c r="AI54" s="1"/>
  <c r="AF54"/>
  <c r="AC54"/>
  <c r="V54"/>
  <c r="S54"/>
  <c r="P54"/>
  <c r="M54"/>
  <c r="J54"/>
  <c r="G54"/>
  <c r="D54"/>
  <c r="BB50"/>
  <c r="AY50"/>
  <c r="AV50"/>
  <c r="AS50"/>
  <c r="AN50"/>
  <c r="AP50" s="1"/>
  <c r="AM50"/>
  <c r="AG50"/>
  <c r="AI50" s="1"/>
  <c r="AF50"/>
  <c r="AA50"/>
  <c r="AC50" s="1"/>
  <c r="V50"/>
  <c r="S50"/>
  <c r="N50"/>
  <c r="P50" s="1"/>
  <c r="M50"/>
  <c r="G50"/>
  <c r="D50"/>
  <c r="BB46"/>
  <c r="AW46"/>
  <c r="AY46" s="1"/>
  <c r="AT46"/>
  <c r="AV46" s="1"/>
  <c r="AS46"/>
  <c r="AP46"/>
  <c r="AM46"/>
  <c r="AI46"/>
  <c r="AF46"/>
  <c r="AA46"/>
  <c r="AC46" s="1"/>
  <c r="Z46"/>
  <c r="T46"/>
  <c r="V46" s="1"/>
  <c r="S46"/>
  <c r="P46"/>
  <c r="K46"/>
  <c r="J46"/>
  <c r="G46"/>
  <c r="D46"/>
  <c r="BB42"/>
  <c r="AY42"/>
  <c r="AV42"/>
  <c r="AQ42"/>
  <c r="AN42"/>
  <c r="AP42" s="1"/>
  <c r="AG42"/>
  <c r="AI42" s="1"/>
  <c r="AF42"/>
  <c r="AC42"/>
  <c r="X42"/>
  <c r="Z42" s="1"/>
  <c r="V42"/>
  <c r="Q42"/>
  <c r="S42" s="1"/>
  <c r="P42"/>
  <c r="K42"/>
  <c r="M42" s="1"/>
  <c r="J42"/>
  <c r="D42"/>
  <c r="BB38"/>
  <c r="AY38"/>
  <c r="AT38"/>
  <c r="AV38" s="1"/>
  <c r="AS38"/>
  <c r="AP38"/>
  <c r="AM38"/>
  <c r="AG38"/>
  <c r="AI38" s="1"/>
  <c r="AA38"/>
  <c r="AC38" s="1"/>
  <c r="V38"/>
  <c r="S38"/>
  <c r="P38"/>
  <c r="M38"/>
  <c r="J38"/>
  <c r="G38"/>
  <c r="D38"/>
  <c r="BB34"/>
  <c r="AY34"/>
  <c r="AV34"/>
  <c r="AQ34"/>
  <c r="AS34" s="1"/>
  <c r="AP34"/>
  <c r="AM34"/>
  <c r="AI34"/>
  <c r="AD34"/>
  <c r="AF34" s="1"/>
  <c r="AC34"/>
  <c r="X34"/>
  <c r="Z34" s="1"/>
  <c r="V34"/>
  <c r="S34"/>
  <c r="P34"/>
  <c r="M34"/>
  <c r="J34"/>
  <c r="G34"/>
  <c r="AY30"/>
  <c r="AV30"/>
  <c r="AS30"/>
  <c r="AN30"/>
  <c r="AP30" s="1"/>
  <c r="AM30"/>
  <c r="AG30"/>
  <c r="AI30" s="1"/>
  <c r="AF30"/>
  <c r="AC30"/>
  <c r="Z30"/>
  <c r="S30"/>
  <c r="P30"/>
  <c r="M30"/>
  <c r="J30"/>
  <c r="G30"/>
  <c r="D30"/>
  <c r="BB26"/>
  <c r="AV26"/>
  <c r="AS26"/>
  <c r="AN26"/>
  <c r="AP26" s="1"/>
  <c r="AM26"/>
  <c r="AG26"/>
  <c r="AI26" s="1"/>
  <c r="AF26"/>
  <c r="AC26"/>
  <c r="Z26"/>
  <c r="V26"/>
  <c r="S26"/>
  <c r="P26"/>
  <c r="M26"/>
  <c r="J26"/>
  <c r="G26"/>
  <c r="D26"/>
  <c r="BB22"/>
  <c r="AY22"/>
  <c r="AV22"/>
  <c r="AS22"/>
  <c r="AN22"/>
  <c r="AP22" s="1"/>
  <c r="AM22"/>
  <c r="AG22"/>
  <c r="AI22" s="1"/>
  <c r="AF22"/>
  <c r="Z22"/>
  <c r="V22"/>
  <c r="P22"/>
  <c r="M22"/>
  <c r="J22"/>
  <c r="G22"/>
  <c r="D22"/>
  <c r="BB18"/>
  <c r="AY18"/>
  <c r="AV18"/>
  <c r="AN18"/>
  <c r="AP18" s="1"/>
  <c r="AM18"/>
  <c r="AI18"/>
  <c r="AF18"/>
  <c r="AC18"/>
  <c r="Z18"/>
  <c r="V18"/>
  <c r="S18"/>
  <c r="P18"/>
  <c r="M18"/>
  <c r="J18"/>
  <c r="G18"/>
  <c r="D18"/>
  <c r="BB14"/>
  <c r="AY14"/>
  <c r="AV14"/>
  <c r="AQ14"/>
  <c r="AS14" s="1"/>
  <c r="AM14"/>
  <c r="AI14"/>
  <c r="AC14"/>
  <c r="Z14"/>
  <c r="V14"/>
  <c r="K14"/>
  <c r="M14" s="1"/>
  <c r="J14"/>
  <c r="G14"/>
  <c r="D14"/>
  <c r="AY10"/>
  <c r="AV10"/>
  <c r="AQ10"/>
  <c r="AS10" s="1"/>
  <c r="AP10"/>
  <c r="AK10"/>
  <c r="AM10" s="1"/>
  <c r="AI10"/>
  <c r="AF10"/>
  <c r="AC10"/>
  <c r="Z10"/>
  <c r="V10"/>
  <c r="S10"/>
  <c r="P10"/>
  <c r="J10"/>
  <c r="G10"/>
  <c r="D10"/>
  <c r="Y249" i="2"/>
  <c r="Y248"/>
  <c r="Y246"/>
  <c r="J243"/>
  <c r="J240"/>
  <c r="V239"/>
  <c r="X239" s="1"/>
  <c r="Q239"/>
  <c r="V238"/>
  <c r="X238" s="1"/>
  <c r="Q238"/>
  <c r="V237"/>
  <c r="W237" s="1"/>
  <c r="Y237" s="1"/>
  <c r="Q237"/>
  <c r="K237"/>
  <c r="T237" s="1"/>
  <c r="V236"/>
  <c r="Q236"/>
  <c r="V235"/>
  <c r="Q235"/>
  <c r="V234"/>
  <c r="X234" s="1"/>
  <c r="Q234"/>
  <c r="V233"/>
  <c r="W233" s="1"/>
  <c r="Y233" s="1"/>
  <c r="Q233"/>
  <c r="V232"/>
  <c r="W232" s="1"/>
  <c r="Y232" s="1"/>
  <c r="Q232"/>
  <c r="V231"/>
  <c r="K231"/>
  <c r="T231" s="1"/>
  <c r="V230"/>
  <c r="W230" s="1"/>
  <c r="Y230" s="1"/>
  <c r="Q230"/>
  <c r="V229"/>
  <c r="K229"/>
  <c r="T229" s="1"/>
  <c r="V228"/>
  <c r="K228"/>
  <c r="T228" s="1"/>
  <c r="K227"/>
  <c r="T227" s="1"/>
  <c r="V226"/>
  <c r="W226" s="1"/>
  <c r="Y226" s="1"/>
  <c r="Q226"/>
  <c r="K226"/>
  <c r="T226" s="1"/>
  <c r="Q225"/>
  <c r="K225"/>
  <c r="T225" s="1"/>
  <c r="V224"/>
  <c r="Q224"/>
  <c r="K224"/>
  <c r="T224" s="1"/>
  <c r="V223"/>
  <c r="X223" s="1"/>
  <c r="Q223"/>
  <c r="K223"/>
  <c r="T223" s="1"/>
  <c r="V222"/>
  <c r="W222" s="1"/>
  <c r="Y222" s="1"/>
  <c r="Q222"/>
  <c r="K222"/>
  <c r="T222" s="1"/>
  <c r="Y221"/>
  <c r="X221"/>
  <c r="Q221"/>
  <c r="K221"/>
  <c r="M221" s="1"/>
  <c r="V220"/>
  <c r="Q220"/>
  <c r="K220"/>
  <c r="T220" s="1"/>
  <c r="V219"/>
  <c r="W219" s="1"/>
  <c r="Y219" s="1"/>
  <c r="Q219"/>
  <c r="K219"/>
  <c r="T219" s="1"/>
  <c r="V218"/>
  <c r="X218" s="1"/>
  <c r="Q218"/>
  <c r="K218"/>
  <c r="T218" s="1"/>
  <c r="V217"/>
  <c r="Q217"/>
  <c r="K217"/>
  <c r="T217" s="1"/>
  <c r="V216"/>
  <c r="W216" s="1"/>
  <c r="Y216" s="1"/>
  <c r="Q216"/>
  <c r="K216"/>
  <c r="T216" s="1"/>
  <c r="V215"/>
  <c r="Q215"/>
  <c r="K215"/>
  <c r="T215" s="1"/>
  <c r="V214"/>
  <c r="W214" s="1"/>
  <c r="Y214" s="1"/>
  <c r="Q214"/>
  <c r="K214"/>
  <c r="T214" s="1"/>
  <c r="P213"/>
  <c r="V213" s="1"/>
  <c r="K213"/>
  <c r="T213" s="1"/>
  <c r="V212"/>
  <c r="Q212"/>
  <c r="K212"/>
  <c r="T212" s="1"/>
  <c r="K211"/>
  <c r="T211" s="1"/>
  <c r="V210"/>
  <c r="W210" s="1"/>
  <c r="Y210" s="1"/>
  <c r="K210"/>
  <c r="T210" s="1"/>
  <c r="V209"/>
  <c r="W209" s="1"/>
  <c r="Y209" s="1"/>
  <c r="Q209"/>
  <c r="K209"/>
  <c r="T209" s="1"/>
  <c r="Y208"/>
  <c r="X208"/>
  <c r="Q208"/>
  <c r="K208"/>
  <c r="T208" s="1"/>
  <c r="V207"/>
  <c r="W207" s="1"/>
  <c r="Y207" s="1"/>
  <c r="Q207"/>
  <c r="K207"/>
  <c r="M207" s="1"/>
  <c r="V206"/>
  <c r="Q206"/>
  <c r="V205"/>
  <c r="Q205"/>
  <c r="K205"/>
  <c r="T205" s="1"/>
  <c r="V204"/>
  <c r="W204" s="1"/>
  <c r="Y204" s="1"/>
  <c r="Q204"/>
  <c r="K204"/>
  <c r="T204" s="1"/>
  <c r="V203"/>
  <c r="Q203"/>
  <c r="K203"/>
  <c r="T203" s="1"/>
  <c r="V202"/>
  <c r="W202" s="1"/>
  <c r="Y202" s="1"/>
  <c r="Q202"/>
  <c r="K202"/>
  <c r="M202" s="1"/>
  <c r="V201"/>
  <c r="Q201"/>
  <c r="K201"/>
  <c r="T201" s="1"/>
  <c r="V200"/>
  <c r="K200"/>
  <c r="T200" s="1"/>
  <c r="V199"/>
  <c r="W199" s="1"/>
  <c r="Y199" s="1"/>
  <c r="Q199"/>
  <c r="K199"/>
  <c r="T199" s="1"/>
  <c r="V198"/>
  <c r="Q198"/>
  <c r="K198"/>
  <c r="T198" s="1"/>
  <c r="V197"/>
  <c r="W197" s="1"/>
  <c r="Y197" s="1"/>
  <c r="Q197"/>
  <c r="K197"/>
  <c r="T197" s="1"/>
  <c r="V196"/>
  <c r="Q196"/>
  <c r="K196"/>
  <c r="T196" s="1"/>
  <c r="V195"/>
  <c r="W195" s="1"/>
  <c r="Y195" s="1"/>
  <c r="Q195"/>
  <c r="K195"/>
  <c r="T195" s="1"/>
  <c r="V194"/>
  <c r="Q194"/>
  <c r="K194"/>
  <c r="T194" s="1"/>
  <c r="P193"/>
  <c r="V193" s="1"/>
  <c r="K193"/>
  <c r="T193" s="1"/>
  <c r="V192"/>
  <c r="W192" s="1"/>
  <c r="Y192" s="1"/>
  <c r="Q192"/>
  <c r="K192"/>
  <c r="M192" s="1"/>
  <c r="V191"/>
  <c r="Q191"/>
  <c r="K191"/>
  <c r="T191" s="1"/>
  <c r="V190"/>
  <c r="X190" s="1"/>
  <c r="Q190"/>
  <c r="K190"/>
  <c r="T190" s="1"/>
  <c r="V189"/>
  <c r="W189" s="1"/>
  <c r="Y189" s="1"/>
  <c r="Q189"/>
  <c r="K189"/>
  <c r="M189" s="1"/>
  <c r="V188"/>
  <c r="K188"/>
  <c r="T188" s="1"/>
  <c r="V187"/>
  <c r="W187" s="1"/>
  <c r="Y187" s="1"/>
  <c r="Q187"/>
  <c r="K187"/>
  <c r="V186"/>
  <c r="W186" s="1"/>
  <c r="Y186" s="1"/>
  <c r="Q186"/>
  <c r="K186"/>
  <c r="T186" s="1"/>
  <c r="V185"/>
  <c r="W185" s="1"/>
  <c r="Y185" s="1"/>
  <c r="Q185"/>
  <c r="K185"/>
  <c r="V184"/>
  <c r="W184" s="1"/>
  <c r="Y184" s="1"/>
  <c r="Q184"/>
  <c r="K184"/>
  <c r="T184" s="1"/>
  <c r="P183"/>
  <c r="V183" s="1"/>
  <c r="W183" s="1"/>
  <c r="Y183" s="1"/>
  <c r="K183"/>
  <c r="T183" s="1"/>
  <c r="V182"/>
  <c r="Q182"/>
  <c r="K182"/>
  <c r="K181"/>
  <c r="M181" s="1"/>
  <c r="K180"/>
  <c r="M180" s="1"/>
  <c r="K179"/>
  <c r="M179" s="1"/>
  <c r="V178"/>
  <c r="W178" s="1"/>
  <c r="Y178" s="1"/>
  <c r="Q178"/>
  <c r="K178"/>
  <c r="T178" s="1"/>
  <c r="V177"/>
  <c r="W177" s="1"/>
  <c r="Y177" s="1"/>
  <c r="K177"/>
  <c r="T177" s="1"/>
  <c r="V176"/>
  <c r="Q176"/>
  <c r="K176"/>
  <c r="P175"/>
  <c r="K175"/>
  <c r="M175" s="1"/>
  <c r="V174"/>
  <c r="W174" s="1"/>
  <c r="Y174" s="1"/>
  <c r="Q174"/>
  <c r="K174"/>
  <c r="P173"/>
  <c r="K173"/>
  <c r="M173" s="1"/>
  <c r="V172"/>
  <c r="W172" s="1"/>
  <c r="Y172" s="1"/>
  <c r="Q172"/>
  <c r="K172"/>
  <c r="T172" s="1"/>
  <c r="P171"/>
  <c r="Q171" s="1"/>
  <c r="K171"/>
  <c r="T171" s="1"/>
  <c r="Q170"/>
  <c r="K170"/>
  <c r="T170" s="1"/>
  <c r="V169"/>
  <c r="Q169"/>
  <c r="K169"/>
  <c r="V168"/>
  <c r="W168" s="1"/>
  <c r="Y168" s="1"/>
  <c r="Q168"/>
  <c r="K168"/>
  <c r="M168" s="1"/>
  <c r="Q167"/>
  <c r="K167"/>
  <c r="T167" s="1"/>
  <c r="P166"/>
  <c r="V166" s="1"/>
  <c r="K166"/>
  <c r="T166" s="1"/>
  <c r="P165"/>
  <c r="Q165" s="1"/>
  <c r="K165"/>
  <c r="T165" s="1"/>
  <c r="P164"/>
  <c r="K164"/>
  <c r="M164" s="1"/>
  <c r="V163"/>
  <c r="W163" s="1"/>
  <c r="Y163" s="1"/>
  <c r="Q163"/>
  <c r="K163"/>
  <c r="T163" s="1"/>
  <c r="V162"/>
  <c r="W162" s="1"/>
  <c r="Y162" s="1"/>
  <c r="Q162"/>
  <c r="K162"/>
  <c r="Y161"/>
  <c r="X161"/>
  <c r="Q161"/>
  <c r="K161"/>
  <c r="M161" s="1"/>
  <c r="V160"/>
  <c r="W160" s="1"/>
  <c r="Y160" s="1"/>
  <c r="Q160"/>
  <c r="K160"/>
  <c r="T160" s="1"/>
  <c r="V159"/>
  <c r="W159" s="1"/>
  <c r="Y159" s="1"/>
  <c r="Q159"/>
  <c r="K159"/>
  <c r="V158"/>
  <c r="W158" s="1"/>
  <c r="Y158" s="1"/>
  <c r="Q158"/>
  <c r="K158"/>
  <c r="T158" s="1"/>
  <c r="V157"/>
  <c r="X157" s="1"/>
  <c r="Q157"/>
  <c r="K157"/>
  <c r="T157" s="1"/>
  <c r="V156"/>
  <c r="Q156"/>
  <c r="K156"/>
  <c r="V155"/>
  <c r="W155" s="1"/>
  <c r="Y155" s="1"/>
  <c r="Q155"/>
  <c r="K155"/>
  <c r="T155" s="1"/>
  <c r="V154"/>
  <c r="Q154"/>
  <c r="K154"/>
  <c r="V153"/>
  <c r="W153" s="1"/>
  <c r="Y153" s="1"/>
  <c r="Q153"/>
  <c r="K153"/>
  <c r="T153" s="1"/>
  <c r="V152"/>
  <c r="Q152"/>
  <c r="K152"/>
  <c r="V151"/>
  <c r="W151" s="1"/>
  <c r="Y151" s="1"/>
  <c r="Q151"/>
  <c r="K151"/>
  <c r="M151" s="1"/>
  <c r="V150"/>
  <c r="Q150"/>
  <c r="K150"/>
  <c r="V149"/>
  <c r="W149" s="1"/>
  <c r="Y149" s="1"/>
  <c r="Q149"/>
  <c r="K149"/>
  <c r="T149" s="1"/>
  <c r="V148"/>
  <c r="Q148"/>
  <c r="K148"/>
  <c r="V147"/>
  <c r="W147" s="1"/>
  <c r="Y147" s="1"/>
  <c r="Q147"/>
  <c r="K147"/>
  <c r="T147" s="1"/>
  <c r="V146"/>
  <c r="Q146"/>
  <c r="K146"/>
  <c r="V145"/>
  <c r="W145" s="1"/>
  <c r="Y145" s="1"/>
  <c r="Q145"/>
  <c r="K145"/>
  <c r="T145" s="1"/>
  <c r="V144"/>
  <c r="Q144"/>
  <c r="K144"/>
  <c r="V143"/>
  <c r="W143" s="1"/>
  <c r="Y143" s="1"/>
  <c r="Q143"/>
  <c r="K143"/>
  <c r="M143" s="1"/>
  <c r="V142"/>
  <c r="Q142"/>
  <c r="K142"/>
  <c r="V141"/>
  <c r="W141" s="1"/>
  <c r="Y141" s="1"/>
  <c r="Q141"/>
  <c r="K141"/>
  <c r="T141" s="1"/>
  <c r="Q140"/>
  <c r="K140"/>
  <c r="T140" s="1"/>
  <c r="V139"/>
  <c r="W139" s="1"/>
  <c r="Y139" s="1"/>
  <c r="Q139"/>
  <c r="K139"/>
  <c r="V138"/>
  <c r="W138" s="1"/>
  <c r="Y138" s="1"/>
  <c r="Q138"/>
  <c r="K138"/>
  <c r="V137"/>
  <c r="W137" s="1"/>
  <c r="Y137" s="1"/>
  <c r="Q137"/>
  <c r="K137"/>
  <c r="T137" s="1"/>
  <c r="V136"/>
  <c r="W136" s="1"/>
  <c r="Y136" s="1"/>
  <c r="Q136"/>
  <c r="K136"/>
  <c r="V135"/>
  <c r="W135" s="1"/>
  <c r="Y135" s="1"/>
  <c r="Q135"/>
  <c r="K135"/>
  <c r="T135" s="1"/>
  <c r="Q134"/>
  <c r="K134"/>
  <c r="T134" s="1"/>
  <c r="V133"/>
  <c r="Q133"/>
  <c r="K133"/>
  <c r="Y132"/>
  <c r="X132"/>
  <c r="Q132"/>
  <c r="K132"/>
  <c r="M132" s="1"/>
  <c r="V131"/>
  <c r="W131" s="1"/>
  <c r="Y131" s="1"/>
  <c r="Q131"/>
  <c r="K131"/>
  <c r="T131" s="1"/>
  <c r="V130"/>
  <c r="Q130"/>
  <c r="K130"/>
  <c r="V129"/>
  <c r="W129" s="1"/>
  <c r="Y129" s="1"/>
  <c r="Q129"/>
  <c r="K129"/>
  <c r="M129" s="1"/>
  <c r="V128"/>
  <c r="Q128"/>
  <c r="K128"/>
  <c r="V127"/>
  <c r="W127" s="1"/>
  <c r="Y127" s="1"/>
  <c r="Q127"/>
  <c r="K127"/>
  <c r="T127" s="1"/>
  <c r="V126"/>
  <c r="Q126"/>
  <c r="K126"/>
  <c r="P125"/>
  <c r="K125"/>
  <c r="M125" s="1"/>
  <c r="V124"/>
  <c r="W124" s="1"/>
  <c r="Y124" s="1"/>
  <c r="Q124"/>
  <c r="K124"/>
  <c r="T124" s="1"/>
  <c r="V123"/>
  <c r="W123" s="1"/>
  <c r="Y123" s="1"/>
  <c r="Q123"/>
  <c r="K123"/>
  <c r="V122"/>
  <c r="W122" s="1"/>
  <c r="Y122" s="1"/>
  <c r="Q122"/>
  <c r="K122"/>
  <c r="T122" s="1"/>
  <c r="V121"/>
  <c r="W121" s="1"/>
  <c r="Y121" s="1"/>
  <c r="Q121"/>
  <c r="K121"/>
  <c r="V120"/>
  <c r="W120" s="1"/>
  <c r="Y120" s="1"/>
  <c r="Q120"/>
  <c r="K120"/>
  <c r="T120" s="1"/>
  <c r="P119"/>
  <c r="Q119" s="1"/>
  <c r="K119"/>
  <c r="T119" s="1"/>
  <c r="V118"/>
  <c r="Q118"/>
  <c r="K118"/>
  <c r="V117"/>
  <c r="W117" s="1"/>
  <c r="Y117" s="1"/>
  <c r="Q117"/>
  <c r="K117"/>
  <c r="T117" s="1"/>
  <c r="V116"/>
  <c r="Q116"/>
  <c r="K116"/>
  <c r="V115"/>
  <c r="W115" s="1"/>
  <c r="Y115" s="1"/>
  <c r="Q115"/>
  <c r="K115"/>
  <c r="T115" s="1"/>
  <c r="V114"/>
  <c r="Q114"/>
  <c r="K114"/>
  <c r="V113"/>
  <c r="W113" s="1"/>
  <c r="Y113" s="1"/>
  <c r="Q113"/>
  <c r="K113"/>
  <c r="T113" s="1"/>
  <c r="V112"/>
  <c r="Q112"/>
  <c r="K112"/>
  <c r="Y111"/>
  <c r="X111"/>
  <c r="Q111"/>
  <c r="K111"/>
  <c r="M111" s="1"/>
  <c r="P110"/>
  <c r="K110"/>
  <c r="M110" s="1"/>
  <c r="V109"/>
  <c r="W109" s="1"/>
  <c r="Y109" s="1"/>
  <c r="Q109"/>
  <c r="K109"/>
  <c r="T109" s="1"/>
  <c r="P108"/>
  <c r="V108" s="1"/>
  <c r="W108" s="1"/>
  <c r="Y108" s="1"/>
  <c r="K108"/>
  <c r="T108" s="1"/>
  <c r="V107"/>
  <c r="Q107"/>
  <c r="K107"/>
  <c r="V106"/>
  <c r="W106" s="1"/>
  <c r="Y106" s="1"/>
  <c r="Q106"/>
  <c r="K106"/>
  <c r="T106" s="1"/>
  <c r="V105"/>
  <c r="Q105"/>
  <c r="K105"/>
  <c r="P104"/>
  <c r="K104"/>
  <c r="M104" s="1"/>
  <c r="Y103"/>
  <c r="X103"/>
  <c r="Q103"/>
  <c r="K103"/>
  <c r="M103" s="1"/>
  <c r="V102"/>
  <c r="W102" s="1"/>
  <c r="Y102" s="1"/>
  <c r="Q102"/>
  <c r="K102"/>
  <c r="T102" s="1"/>
  <c r="V101"/>
  <c r="W101" s="1"/>
  <c r="Y101" s="1"/>
  <c r="Q101"/>
  <c r="K101"/>
  <c r="V100"/>
  <c r="W100" s="1"/>
  <c r="Y100" s="1"/>
  <c r="Q100"/>
  <c r="K100"/>
  <c r="V99"/>
  <c r="W99" s="1"/>
  <c r="Y99" s="1"/>
  <c r="Q99"/>
  <c r="K99"/>
  <c r="T99" s="1"/>
  <c r="P98"/>
  <c r="Q98" s="1"/>
  <c r="K98"/>
  <c r="T98" s="1"/>
  <c r="V97"/>
  <c r="Q97"/>
  <c r="K97"/>
  <c r="P96"/>
  <c r="K96"/>
  <c r="M96" s="1"/>
  <c r="V95"/>
  <c r="W95" s="1"/>
  <c r="Y95" s="1"/>
  <c r="Q95"/>
  <c r="K95"/>
  <c r="M95" s="1"/>
  <c r="V94"/>
  <c r="W94" s="1"/>
  <c r="Y94" s="1"/>
  <c r="Q94"/>
  <c r="K94"/>
  <c r="V93"/>
  <c r="W93" s="1"/>
  <c r="Y93" s="1"/>
  <c r="Q93"/>
  <c r="K93"/>
  <c r="T93" s="1"/>
  <c r="V92"/>
  <c r="W92" s="1"/>
  <c r="Y92" s="1"/>
  <c r="Q92"/>
  <c r="K92"/>
  <c r="V91"/>
  <c r="W91" s="1"/>
  <c r="Y91" s="1"/>
  <c r="Q91"/>
  <c r="K91"/>
  <c r="M91" s="1"/>
  <c r="V90"/>
  <c r="W90" s="1"/>
  <c r="Y90" s="1"/>
  <c r="Q90"/>
  <c r="K90"/>
  <c r="V89"/>
  <c r="W89" s="1"/>
  <c r="Y89" s="1"/>
  <c r="Q89"/>
  <c r="K89"/>
  <c r="V88"/>
  <c r="W88" s="1"/>
  <c r="Y88" s="1"/>
  <c r="Q88"/>
  <c r="K88"/>
  <c r="T88" s="1"/>
  <c r="V87"/>
  <c r="W87" s="1"/>
  <c r="Y87" s="1"/>
  <c r="Q87"/>
  <c r="K87"/>
  <c r="V86"/>
  <c r="W86" s="1"/>
  <c r="Y86" s="1"/>
  <c r="Q86"/>
  <c r="K86"/>
  <c r="M86" s="1"/>
  <c r="V85"/>
  <c r="W85" s="1"/>
  <c r="Y85" s="1"/>
  <c r="Q85"/>
  <c r="K85"/>
  <c r="V84"/>
  <c r="W84" s="1"/>
  <c r="Y84" s="1"/>
  <c r="Q84"/>
  <c r="K84"/>
  <c r="T84" s="1"/>
  <c r="V83"/>
  <c r="W83" s="1"/>
  <c r="Y83" s="1"/>
  <c r="Q83"/>
  <c r="K83"/>
  <c r="V82"/>
  <c r="W82" s="1"/>
  <c r="Y82" s="1"/>
  <c r="Q82"/>
  <c r="K82"/>
  <c r="M82" s="1"/>
  <c r="V81"/>
  <c r="W81" s="1"/>
  <c r="Y81" s="1"/>
  <c r="Q81"/>
  <c r="K81"/>
  <c r="V80"/>
  <c r="W80" s="1"/>
  <c r="Y80" s="1"/>
  <c r="Q80"/>
  <c r="K80"/>
  <c r="T80" s="1"/>
  <c r="V79"/>
  <c r="W79" s="1"/>
  <c r="Y79" s="1"/>
  <c r="Q79"/>
  <c r="K79"/>
  <c r="V78"/>
  <c r="W78" s="1"/>
  <c r="Y78" s="1"/>
  <c r="Q78"/>
  <c r="K78"/>
  <c r="M78" s="1"/>
  <c r="V77"/>
  <c r="W77" s="1"/>
  <c r="Y77" s="1"/>
  <c r="Q77"/>
  <c r="K77"/>
  <c r="V76"/>
  <c r="W76" s="1"/>
  <c r="Y76" s="1"/>
  <c r="Q76"/>
  <c r="K76"/>
  <c r="T76" s="1"/>
  <c r="V75"/>
  <c r="W75" s="1"/>
  <c r="Y75" s="1"/>
  <c r="Q75"/>
  <c r="K75"/>
  <c r="V74"/>
  <c r="W74" s="1"/>
  <c r="Y74" s="1"/>
  <c r="Q74"/>
  <c r="K74"/>
  <c r="M74" s="1"/>
  <c r="V73"/>
  <c r="W73" s="1"/>
  <c r="Y73" s="1"/>
  <c r="Q73"/>
  <c r="K73"/>
  <c r="V72"/>
  <c r="W72" s="1"/>
  <c r="Y72" s="1"/>
  <c r="Q72"/>
  <c r="K72"/>
  <c r="T72" s="1"/>
  <c r="V71"/>
  <c r="W71" s="1"/>
  <c r="Y71" s="1"/>
  <c r="Q71"/>
  <c r="K71"/>
  <c r="V70"/>
  <c r="W70" s="1"/>
  <c r="Y70" s="1"/>
  <c r="Q70"/>
  <c r="K70"/>
  <c r="M70" s="1"/>
  <c r="P69"/>
  <c r="Q69" s="1"/>
  <c r="K69"/>
  <c r="T69" s="1"/>
  <c r="Y68"/>
  <c r="X68"/>
  <c r="Q68"/>
  <c r="K68"/>
  <c r="M68" s="1"/>
  <c r="V67"/>
  <c r="W67" s="1"/>
  <c r="Y67" s="1"/>
  <c r="Q67"/>
  <c r="K67"/>
  <c r="V66"/>
  <c r="W66" s="1"/>
  <c r="Y66" s="1"/>
  <c r="Q66"/>
  <c r="K66"/>
  <c r="T66" s="1"/>
  <c r="Y65"/>
  <c r="X65"/>
  <c r="Q65"/>
  <c r="K65"/>
  <c r="M65" s="1"/>
  <c r="V64"/>
  <c r="X64" s="1"/>
  <c r="Q64"/>
  <c r="K64"/>
  <c r="T64" s="1"/>
  <c r="V63"/>
  <c r="W63" s="1"/>
  <c r="Y63" s="1"/>
  <c r="Q63"/>
  <c r="K63"/>
  <c r="V62"/>
  <c r="W62" s="1"/>
  <c r="Y62" s="1"/>
  <c r="Q62"/>
  <c r="K62"/>
  <c r="T62" s="1"/>
  <c r="V61"/>
  <c r="W61" s="1"/>
  <c r="Y61" s="1"/>
  <c r="Q61"/>
  <c r="K61"/>
  <c r="V60"/>
  <c r="W60" s="1"/>
  <c r="Y60" s="1"/>
  <c r="Q60"/>
  <c r="K60"/>
  <c r="T60" s="1"/>
  <c r="V59"/>
  <c r="W59" s="1"/>
  <c r="Y59" s="1"/>
  <c r="Q59"/>
  <c r="K59"/>
  <c r="P58"/>
  <c r="V58" s="1"/>
  <c r="V57"/>
  <c r="W57" s="1"/>
  <c r="Y57" s="1"/>
  <c r="Q57"/>
  <c r="K57"/>
  <c r="V56"/>
  <c r="W56" s="1"/>
  <c r="Y56" s="1"/>
  <c r="Q56"/>
  <c r="K56"/>
  <c r="T56" s="1"/>
  <c r="V55"/>
  <c r="W55" s="1"/>
  <c r="Y55" s="1"/>
  <c r="Q55"/>
  <c r="K55"/>
  <c r="V54"/>
  <c r="W54" s="1"/>
  <c r="Y54" s="1"/>
  <c r="Q54"/>
  <c r="K54"/>
  <c r="M54" s="1"/>
  <c r="V53"/>
  <c r="W53" s="1"/>
  <c r="Y53" s="1"/>
  <c r="K53"/>
  <c r="T53" s="1"/>
  <c r="V52"/>
  <c r="W52" s="1"/>
  <c r="Y52" s="1"/>
  <c r="Q52"/>
  <c r="K52"/>
  <c r="V51"/>
  <c r="W51" s="1"/>
  <c r="Y51" s="1"/>
  <c r="Q51"/>
  <c r="K51"/>
  <c r="T51" s="1"/>
  <c r="V50"/>
  <c r="X50" s="1"/>
  <c r="Q50"/>
  <c r="K50"/>
  <c r="T50" s="1"/>
  <c r="V49"/>
  <c r="W49" s="1"/>
  <c r="Y49" s="1"/>
  <c r="Q49"/>
  <c r="K49"/>
  <c r="V48"/>
  <c r="W48" s="1"/>
  <c r="Y48" s="1"/>
  <c r="Q48"/>
  <c r="K48"/>
  <c r="T48" s="1"/>
  <c r="V47"/>
  <c r="W47" s="1"/>
  <c r="Y47" s="1"/>
  <c r="Q47"/>
  <c r="K47"/>
  <c r="V46"/>
  <c r="W46" s="1"/>
  <c r="Y46" s="1"/>
  <c r="Q46"/>
  <c r="K46"/>
  <c r="M46" s="1"/>
  <c r="V45"/>
  <c r="W45" s="1"/>
  <c r="Y45" s="1"/>
  <c r="Q45"/>
  <c r="K45"/>
  <c r="V44"/>
  <c r="W44" s="1"/>
  <c r="Y44" s="1"/>
  <c r="Q44"/>
  <c r="K44"/>
  <c r="T44" s="1"/>
  <c r="V43"/>
  <c r="X43" s="1"/>
  <c r="Q43"/>
  <c r="K43"/>
  <c r="M43" s="1"/>
  <c r="V42"/>
  <c r="W42" s="1"/>
  <c r="Y42" s="1"/>
  <c r="Q42"/>
  <c r="K42"/>
  <c r="V41"/>
  <c r="W41" s="1"/>
  <c r="Y41" s="1"/>
  <c r="Q41"/>
  <c r="K41"/>
  <c r="T41" s="1"/>
  <c r="P40"/>
  <c r="V40" s="1"/>
  <c r="W40" s="1"/>
  <c r="Y40" s="1"/>
  <c r="K40"/>
  <c r="T40" s="1"/>
  <c r="V39"/>
  <c r="W39" s="1"/>
  <c r="Y39" s="1"/>
  <c r="Q39"/>
  <c r="K39"/>
  <c r="P38"/>
  <c r="V38" s="1"/>
  <c r="W38" s="1"/>
  <c r="Y38" s="1"/>
  <c r="K38"/>
  <c r="T38" s="1"/>
  <c r="V37"/>
  <c r="X37" s="1"/>
  <c r="Q37"/>
  <c r="K37"/>
  <c r="T37" s="1"/>
  <c r="V36"/>
  <c r="X36" s="1"/>
  <c r="Q36"/>
  <c r="K36"/>
  <c r="T36" s="1"/>
  <c r="V35"/>
  <c r="X35" s="1"/>
  <c r="Q35"/>
  <c r="K35"/>
  <c r="T35" s="1"/>
  <c r="V34"/>
  <c r="W34" s="1"/>
  <c r="Y34" s="1"/>
  <c r="Q34"/>
  <c r="K34"/>
  <c r="V33"/>
  <c r="W33" s="1"/>
  <c r="Y33" s="1"/>
  <c r="Q33"/>
  <c r="K33"/>
  <c r="T33" s="1"/>
  <c r="V32"/>
  <c r="W32" s="1"/>
  <c r="Y32" s="1"/>
  <c r="Q32"/>
  <c r="K32"/>
  <c r="V31"/>
  <c r="W31" s="1"/>
  <c r="Y31" s="1"/>
  <c r="Q31"/>
  <c r="K31"/>
  <c r="M31" s="1"/>
  <c r="P30"/>
  <c r="V30" s="1"/>
  <c r="W30" s="1"/>
  <c r="Y30" s="1"/>
  <c r="K30"/>
  <c r="T30" s="1"/>
  <c r="V29"/>
  <c r="W29" s="1"/>
  <c r="Y29" s="1"/>
  <c r="Q29"/>
  <c r="K29"/>
  <c r="V28"/>
  <c r="W28" s="1"/>
  <c r="Y28" s="1"/>
  <c r="Q28"/>
  <c r="K28"/>
  <c r="T28" s="1"/>
  <c r="V27"/>
  <c r="W27" s="1"/>
  <c r="Y27" s="1"/>
  <c r="Q27"/>
  <c r="K27"/>
  <c r="K26"/>
  <c r="M26" s="1"/>
  <c r="V25"/>
  <c r="W25" s="1"/>
  <c r="Y25" s="1"/>
  <c r="Q25"/>
  <c r="K25"/>
  <c r="T25" s="1"/>
  <c r="V24"/>
  <c r="W24" s="1"/>
  <c r="Y24" s="1"/>
  <c r="Q24"/>
  <c r="K24"/>
  <c r="V23"/>
  <c r="W23" s="1"/>
  <c r="Y23" s="1"/>
  <c r="Q23"/>
  <c r="K23"/>
  <c r="T23" s="1"/>
  <c r="P22"/>
  <c r="Q22" s="1"/>
  <c r="K22"/>
  <c r="T22" s="1"/>
  <c r="V21"/>
  <c r="W21" s="1"/>
  <c r="Y21" s="1"/>
  <c r="Q21"/>
  <c r="K21"/>
  <c r="V20"/>
  <c r="W20" s="1"/>
  <c r="Y20" s="1"/>
  <c r="Q20"/>
  <c r="K20"/>
  <c r="T20" s="1"/>
  <c r="V19"/>
  <c r="W19" s="1"/>
  <c r="Y19" s="1"/>
  <c r="Q19"/>
  <c r="K19"/>
  <c r="V18"/>
  <c r="W18" s="1"/>
  <c r="Y18" s="1"/>
  <c r="Q18"/>
  <c r="K18"/>
  <c r="T18" s="1"/>
  <c r="V17"/>
  <c r="W17" s="1"/>
  <c r="Y17" s="1"/>
  <c r="Q17"/>
  <c r="K17"/>
  <c r="V16"/>
  <c r="W16" s="1"/>
  <c r="Y16" s="1"/>
  <c r="Q16"/>
  <c r="K16"/>
  <c r="T16" s="1"/>
  <c r="V15"/>
  <c r="W15" s="1"/>
  <c r="Y15" s="1"/>
  <c r="Q15"/>
  <c r="K15"/>
  <c r="V14"/>
  <c r="W14" s="1"/>
  <c r="Y14" s="1"/>
  <c r="Q14"/>
  <c r="K14"/>
  <c r="T14" s="1"/>
  <c r="V13"/>
  <c r="W13" s="1"/>
  <c r="Y13" s="1"/>
  <c r="Q13"/>
  <c r="K13"/>
  <c r="V12"/>
  <c r="W12" s="1"/>
  <c r="Y12" s="1"/>
  <c r="Q12"/>
  <c r="K12"/>
  <c r="T12" s="1"/>
  <c r="V11"/>
  <c r="W11" s="1"/>
  <c r="Y11" s="1"/>
  <c r="Q11"/>
  <c r="K11"/>
  <c r="V10"/>
  <c r="W10" s="1"/>
  <c r="Y10" s="1"/>
  <c r="Q10"/>
  <c r="K10"/>
  <c r="M10" s="1"/>
  <c r="Y9"/>
  <c r="X9"/>
  <c r="Q9"/>
  <c r="K9"/>
  <c r="M9" s="1"/>
  <c r="V8"/>
  <c r="W8" s="1"/>
  <c r="Y8" s="1"/>
  <c r="Q8"/>
  <c r="K8"/>
  <c r="P7"/>
  <c r="K7"/>
  <c r="M7" s="1"/>
  <c r="V6"/>
  <c r="W6" s="1"/>
  <c r="Y6" s="1"/>
  <c r="Q6"/>
  <c r="K6"/>
  <c r="T6" s="1"/>
  <c r="V5"/>
  <c r="W5" s="1"/>
  <c r="Y5" s="1"/>
  <c r="Q5"/>
  <c r="K5"/>
  <c r="V4"/>
  <c r="W4" s="1"/>
  <c r="Y4" s="1"/>
  <c r="Q4"/>
  <c r="K4"/>
  <c r="T4" s="1"/>
  <c r="V3"/>
  <c r="X3" s="1"/>
  <c r="Q3"/>
  <c r="K3"/>
  <c r="T3" s="1"/>
  <c r="V2"/>
  <c r="W2" s="1"/>
  <c r="Y2" s="1"/>
  <c r="Q2"/>
  <c r="P2"/>
  <c r="K2"/>
  <c r="T2" s="1"/>
  <c r="AA1"/>
  <c r="X38" i="3" l="1"/>
  <c r="Z38" s="1"/>
  <c r="H62"/>
  <c r="J62" s="1"/>
  <c r="V225" i="2"/>
  <c r="W225" s="1"/>
  <c r="Y225" s="1"/>
  <c r="X54" i="3"/>
  <c r="Z54" s="1"/>
  <c r="X58"/>
  <c r="Z58" s="1"/>
  <c r="Q177" i="2"/>
  <c r="P211"/>
  <c r="V211" s="1"/>
  <c r="AA211" s="1"/>
  <c r="V165"/>
  <c r="X165" s="1"/>
  <c r="Q213"/>
  <c r="G58" i="3"/>
  <c r="Y250" i="2"/>
  <c r="N58" i="3"/>
  <c r="P58" s="1"/>
  <c r="Q183" i="2"/>
  <c r="Q188"/>
  <c r="X94"/>
  <c r="T91"/>
  <c r="T143"/>
  <c r="T189"/>
  <c r="X77"/>
  <c r="T46"/>
  <c r="T54"/>
  <c r="T74"/>
  <c r="X85"/>
  <c r="T207"/>
  <c r="T10"/>
  <c r="M18"/>
  <c r="T82"/>
  <c r="T192"/>
  <c r="V171"/>
  <c r="W171" s="1"/>
  <c r="Y171" s="1"/>
  <c r="V170"/>
  <c r="W170" s="1"/>
  <c r="Y170" s="1"/>
  <c r="X73"/>
  <c r="X81"/>
  <c r="M113"/>
  <c r="M209"/>
  <c r="M237"/>
  <c r="M69"/>
  <c r="T70"/>
  <c r="T78"/>
  <c r="T86"/>
  <c r="T95"/>
  <c r="T151"/>
  <c r="M14"/>
  <c r="X89"/>
  <c r="X90"/>
  <c r="M160"/>
  <c r="M165"/>
  <c r="M22"/>
  <c r="T43"/>
  <c r="T129"/>
  <c r="M216"/>
  <c r="W234"/>
  <c r="Y234" s="1"/>
  <c r="W238"/>
  <c r="Y238" s="1"/>
  <c r="V134"/>
  <c r="W134" s="1"/>
  <c r="Y134" s="1"/>
  <c r="Q53"/>
  <c r="X13"/>
  <c r="X17"/>
  <c r="Q30"/>
  <c r="Q38"/>
  <c r="V22"/>
  <c r="W22" s="1"/>
  <c r="Y22" s="1"/>
  <c r="T31"/>
  <c r="W43"/>
  <c r="Y43" s="1"/>
  <c r="V69"/>
  <c r="AA69" s="1"/>
  <c r="V98"/>
  <c r="W98" s="1"/>
  <c r="Y98" s="1"/>
  <c r="V119"/>
  <c r="W119" s="1"/>
  <c r="Y119" s="1"/>
  <c r="V140"/>
  <c r="W140" s="1"/>
  <c r="Y140" s="1"/>
  <c r="X159"/>
  <c r="Q166"/>
  <c r="V167"/>
  <c r="W167" s="1"/>
  <c r="Y167" s="1"/>
  <c r="T168"/>
  <c r="T202"/>
  <c r="X42"/>
  <c r="Q108"/>
  <c r="Q40"/>
  <c r="X21"/>
  <c r="Q58"/>
  <c r="M213"/>
  <c r="M4"/>
  <c r="M25"/>
  <c r="X27"/>
  <c r="M28"/>
  <c r="M35"/>
  <c r="W35"/>
  <c r="Y35" s="1"/>
  <c r="M36"/>
  <c r="W36"/>
  <c r="Y36" s="1"/>
  <c r="M50"/>
  <c r="W50"/>
  <c r="Y50" s="1"/>
  <c r="M51"/>
  <c r="X59"/>
  <c r="M60"/>
  <c r="X63"/>
  <c r="M64"/>
  <c r="W64"/>
  <c r="Y64" s="1"/>
  <c r="M66"/>
  <c r="M98"/>
  <c r="X98"/>
  <c r="M99"/>
  <c r="M108"/>
  <c r="X108"/>
  <c r="M109"/>
  <c r="M117"/>
  <c r="X121"/>
  <c r="M122"/>
  <c r="M134"/>
  <c r="M135"/>
  <c r="X138"/>
  <c r="X139"/>
  <c r="M140"/>
  <c r="M147"/>
  <c r="M155"/>
  <c r="M172"/>
  <c r="X174"/>
  <c r="X185"/>
  <c r="M186"/>
  <c r="M197"/>
  <c r="M226"/>
  <c r="M2"/>
  <c r="X2"/>
  <c r="M3"/>
  <c r="W3"/>
  <c r="Y3" s="1"/>
  <c r="M6"/>
  <c r="X8"/>
  <c r="X11"/>
  <c r="M12"/>
  <c r="X15"/>
  <c r="M16"/>
  <c r="X19"/>
  <c r="M20"/>
  <c r="M23"/>
  <c r="X29"/>
  <c r="M30"/>
  <c r="M33"/>
  <c r="M37"/>
  <c r="W37"/>
  <c r="Y37" s="1"/>
  <c r="M38"/>
  <c r="M40"/>
  <c r="X40"/>
  <c r="M41"/>
  <c r="M44"/>
  <c r="M48"/>
  <c r="X52"/>
  <c r="M53"/>
  <c r="M56"/>
  <c r="X61"/>
  <c r="M62"/>
  <c r="X71"/>
  <c r="M72"/>
  <c r="X75"/>
  <c r="M76"/>
  <c r="X79"/>
  <c r="M80"/>
  <c r="X83"/>
  <c r="M84"/>
  <c r="X87"/>
  <c r="M88"/>
  <c r="X92"/>
  <c r="M93"/>
  <c r="X100"/>
  <c r="X101"/>
  <c r="M102"/>
  <c r="M106"/>
  <c r="M115"/>
  <c r="M119"/>
  <c r="M120"/>
  <c r="X123"/>
  <c r="M124"/>
  <c r="M127"/>
  <c r="M131"/>
  <c r="X136"/>
  <c r="M137"/>
  <c r="M141"/>
  <c r="M145"/>
  <c r="M149"/>
  <c r="M153"/>
  <c r="M157"/>
  <c r="W157"/>
  <c r="Y157" s="1"/>
  <c r="M158"/>
  <c r="X162"/>
  <c r="M163"/>
  <c r="M166"/>
  <c r="M167"/>
  <c r="M170"/>
  <c r="M171"/>
  <c r="M177"/>
  <c r="X177"/>
  <c r="M178"/>
  <c r="M183"/>
  <c r="X183"/>
  <c r="M184"/>
  <c r="X187"/>
  <c r="M188"/>
  <c r="M195"/>
  <c r="M199"/>
  <c r="M204"/>
  <c r="M214"/>
  <c r="M218"/>
  <c r="W218"/>
  <c r="Y218" s="1"/>
  <c r="M219"/>
  <c r="M222"/>
  <c r="M225"/>
  <c r="AA221"/>
  <c r="AA208"/>
  <c r="AA161"/>
  <c r="AA132"/>
  <c r="AA111"/>
  <c r="AA103"/>
  <c r="T5"/>
  <c r="M5"/>
  <c r="T24"/>
  <c r="M24"/>
  <c r="T32"/>
  <c r="M32"/>
  <c r="T34"/>
  <c r="M34"/>
  <c r="T39"/>
  <c r="M39"/>
  <c r="T45"/>
  <c r="M45"/>
  <c r="T47"/>
  <c r="M47"/>
  <c r="T49"/>
  <c r="M49"/>
  <c r="T55"/>
  <c r="M55"/>
  <c r="T57"/>
  <c r="M57"/>
  <c r="T67"/>
  <c r="M67"/>
  <c r="V96"/>
  <c r="Q96"/>
  <c r="T97"/>
  <c r="M97"/>
  <c r="W97"/>
  <c r="Y97" s="1"/>
  <c r="X97"/>
  <c r="T169"/>
  <c r="M169"/>
  <c r="W169"/>
  <c r="Y169" s="1"/>
  <c r="X169"/>
  <c r="AA169"/>
  <c r="V181"/>
  <c r="Q181"/>
  <c r="W193"/>
  <c r="Y193" s="1"/>
  <c r="AA193"/>
  <c r="X193"/>
  <c r="W227"/>
  <c r="Y227" s="1"/>
  <c r="AA227"/>
  <c r="X227"/>
  <c r="W228"/>
  <c r="Y228" s="1"/>
  <c r="AA228"/>
  <c r="X228"/>
  <c r="W229"/>
  <c r="Y229" s="1"/>
  <c r="AA229"/>
  <c r="X229"/>
  <c r="V7"/>
  <c r="Q7"/>
  <c r="T8"/>
  <c r="M8"/>
  <c r="T11"/>
  <c r="M11"/>
  <c r="T13"/>
  <c r="M13"/>
  <c r="T15"/>
  <c r="M15"/>
  <c r="T17"/>
  <c r="M17"/>
  <c r="T19"/>
  <c r="M19"/>
  <c r="T21"/>
  <c r="M21"/>
  <c r="V26"/>
  <c r="Q26"/>
  <c r="T27"/>
  <c r="M27"/>
  <c r="T29"/>
  <c r="M29"/>
  <c r="T42"/>
  <c r="M42"/>
  <c r="T52"/>
  <c r="M52"/>
  <c r="AA58"/>
  <c r="X58"/>
  <c r="T59"/>
  <c r="M59"/>
  <c r="T61"/>
  <c r="M61"/>
  <c r="T63"/>
  <c r="M63"/>
  <c r="T71"/>
  <c r="M71"/>
  <c r="T73"/>
  <c r="M73"/>
  <c r="T75"/>
  <c r="M75"/>
  <c r="T77"/>
  <c r="M77"/>
  <c r="T79"/>
  <c r="M79"/>
  <c r="T81"/>
  <c r="M81"/>
  <c r="T83"/>
  <c r="M83"/>
  <c r="T85"/>
  <c r="M85"/>
  <c r="T87"/>
  <c r="M87"/>
  <c r="T89"/>
  <c r="M89"/>
  <c r="T90"/>
  <c r="M90"/>
  <c r="T92"/>
  <c r="M92"/>
  <c r="T94"/>
  <c r="M94"/>
  <c r="V104"/>
  <c r="Q104"/>
  <c r="T105"/>
  <c r="M105"/>
  <c r="W105"/>
  <c r="Y105" s="1"/>
  <c r="X105"/>
  <c r="T107"/>
  <c r="M107"/>
  <c r="W107"/>
  <c r="Y107" s="1"/>
  <c r="X107"/>
  <c r="V110"/>
  <c r="Q110"/>
  <c r="T112"/>
  <c r="M112"/>
  <c r="W112"/>
  <c r="Y112" s="1"/>
  <c r="X112"/>
  <c r="T114"/>
  <c r="M114"/>
  <c r="W114"/>
  <c r="Y114" s="1"/>
  <c r="X114"/>
  <c r="T116"/>
  <c r="M116"/>
  <c r="W116"/>
  <c r="Y116" s="1"/>
  <c r="X116"/>
  <c r="T118"/>
  <c r="M118"/>
  <c r="W118"/>
  <c r="Y118" s="1"/>
  <c r="X118"/>
  <c r="V125"/>
  <c r="Q125"/>
  <c r="T126"/>
  <c r="M126"/>
  <c r="W126"/>
  <c r="Y126" s="1"/>
  <c r="X126"/>
  <c r="T128"/>
  <c r="M128"/>
  <c r="W128"/>
  <c r="Y128" s="1"/>
  <c r="X128"/>
  <c r="T130"/>
  <c r="M130"/>
  <c r="W130"/>
  <c r="Y130" s="1"/>
  <c r="X130"/>
  <c r="T133"/>
  <c r="M133"/>
  <c r="W133"/>
  <c r="Y133" s="1"/>
  <c r="X133"/>
  <c r="T142"/>
  <c r="M142"/>
  <c r="W142"/>
  <c r="Y142" s="1"/>
  <c r="X142"/>
  <c r="T144"/>
  <c r="M144"/>
  <c r="W144"/>
  <c r="Y144" s="1"/>
  <c r="X144"/>
  <c r="T146"/>
  <c r="M146"/>
  <c r="W146"/>
  <c r="Y146" s="1"/>
  <c r="X146"/>
  <c r="T148"/>
  <c r="M148"/>
  <c r="W148"/>
  <c r="Y148" s="1"/>
  <c r="X148"/>
  <c r="T150"/>
  <c r="M150"/>
  <c r="W150"/>
  <c r="Y150" s="1"/>
  <c r="X150"/>
  <c r="T152"/>
  <c r="M152"/>
  <c r="W152"/>
  <c r="Y152" s="1"/>
  <c r="X152"/>
  <c r="T154"/>
  <c r="M154"/>
  <c r="W154"/>
  <c r="Y154" s="1"/>
  <c r="X154"/>
  <c r="T156"/>
  <c r="M156"/>
  <c r="W156"/>
  <c r="Y156" s="1"/>
  <c r="X156"/>
  <c r="V164"/>
  <c r="Q164"/>
  <c r="AA171"/>
  <c r="T182"/>
  <c r="M182"/>
  <c r="W182"/>
  <c r="Y182" s="1"/>
  <c r="X182"/>
  <c r="AA182"/>
  <c r="AA5"/>
  <c r="T7"/>
  <c r="AA10"/>
  <c r="AA12"/>
  <c r="AA14"/>
  <c r="AA16"/>
  <c r="AA18"/>
  <c r="AA20"/>
  <c r="AA24"/>
  <c r="T26"/>
  <c r="AA28"/>
  <c r="AA30"/>
  <c r="AA32"/>
  <c r="AA34"/>
  <c r="AA39"/>
  <c r="AA41"/>
  <c r="AA45"/>
  <c r="AA47"/>
  <c r="AA49"/>
  <c r="AA51"/>
  <c r="AA53"/>
  <c r="AA55"/>
  <c r="AA57"/>
  <c r="AA60"/>
  <c r="AA62"/>
  <c r="AA65"/>
  <c r="AA67"/>
  <c r="AA68"/>
  <c r="AA70"/>
  <c r="AA72"/>
  <c r="AA74"/>
  <c r="AA76"/>
  <c r="AA78"/>
  <c r="AA80"/>
  <c r="AA82"/>
  <c r="AA84"/>
  <c r="AA86"/>
  <c r="AA88"/>
  <c r="AA91"/>
  <c r="AA93"/>
  <c r="AA99"/>
  <c r="AA105"/>
  <c r="AA107"/>
  <c r="AA112"/>
  <c r="AA114"/>
  <c r="AA116"/>
  <c r="AA118"/>
  <c r="AA122"/>
  <c r="AA126"/>
  <c r="AA128"/>
  <c r="AA130"/>
  <c r="AA133"/>
  <c r="AA137"/>
  <c r="AA142"/>
  <c r="AA144"/>
  <c r="AA146"/>
  <c r="AA148"/>
  <c r="AA150"/>
  <c r="AA152"/>
  <c r="AA154"/>
  <c r="AA156"/>
  <c r="AA160"/>
  <c r="T173"/>
  <c r="AA184"/>
  <c r="AA188"/>
  <c r="AA191"/>
  <c r="AA195"/>
  <c r="AA196"/>
  <c r="AA199"/>
  <c r="AA201"/>
  <c r="AA204"/>
  <c r="AA205"/>
  <c r="AA206"/>
  <c r="AA210"/>
  <c r="AA212"/>
  <c r="AA214"/>
  <c r="AA215"/>
  <c r="AA219"/>
  <c r="AA220"/>
  <c r="AA222"/>
  <c r="AA225"/>
  <c r="AA230"/>
  <c r="AA233"/>
  <c r="AA235"/>
  <c r="AA236"/>
  <c r="AA2"/>
  <c r="AA4"/>
  <c r="X5"/>
  <c r="AA6"/>
  <c r="AA8"/>
  <c r="AA9"/>
  <c r="AA11"/>
  <c r="AA13"/>
  <c r="AA15"/>
  <c r="AA17"/>
  <c r="AA19"/>
  <c r="AA21"/>
  <c r="AA23"/>
  <c r="X24"/>
  <c r="AA25"/>
  <c r="AA27"/>
  <c r="AA29"/>
  <c r="X30"/>
  <c r="AA31"/>
  <c r="X32"/>
  <c r="AA33"/>
  <c r="X34"/>
  <c r="X38"/>
  <c r="X39"/>
  <c r="AA40"/>
  <c r="AA42"/>
  <c r="AA44"/>
  <c r="X45"/>
  <c r="AA46"/>
  <c r="X47"/>
  <c r="AA48"/>
  <c r="X49"/>
  <c r="AA52"/>
  <c r="X53"/>
  <c r="AA54"/>
  <c r="X55"/>
  <c r="AA56"/>
  <c r="X57"/>
  <c r="W58"/>
  <c r="Y58" s="1"/>
  <c r="AA59"/>
  <c r="AA61"/>
  <c r="AA63"/>
  <c r="AA66"/>
  <c r="X67"/>
  <c r="AA71"/>
  <c r="AA73"/>
  <c r="AA75"/>
  <c r="AA77"/>
  <c r="AA79"/>
  <c r="AA81"/>
  <c r="AA83"/>
  <c r="AA85"/>
  <c r="AA87"/>
  <c r="AA90"/>
  <c r="AA92"/>
  <c r="AA94"/>
  <c r="AA97"/>
  <c r="AA102"/>
  <c r="AA109"/>
  <c r="AA120"/>
  <c r="AA124"/>
  <c r="AA135"/>
  <c r="AA158"/>
  <c r="AA163"/>
  <c r="AA176"/>
  <c r="T100"/>
  <c r="M100"/>
  <c r="T101"/>
  <c r="M101"/>
  <c r="T121"/>
  <c r="M121"/>
  <c r="T123"/>
  <c r="M123"/>
  <c r="T136"/>
  <c r="M136"/>
  <c r="T138"/>
  <c r="M138"/>
  <c r="T139"/>
  <c r="M139"/>
  <c r="T159"/>
  <c r="M159"/>
  <c r="T162"/>
  <c r="M162"/>
  <c r="W166"/>
  <c r="Y166" s="1"/>
  <c r="AA166"/>
  <c r="V175"/>
  <c r="Q175"/>
  <c r="T176"/>
  <c r="M176"/>
  <c r="W176"/>
  <c r="Y176" s="1"/>
  <c r="X176"/>
  <c r="V179"/>
  <c r="Q179"/>
  <c r="X4"/>
  <c r="X6"/>
  <c r="X10"/>
  <c r="X12"/>
  <c r="X14"/>
  <c r="X16"/>
  <c r="X18"/>
  <c r="X20"/>
  <c r="X23"/>
  <c r="X25"/>
  <c r="X28"/>
  <c r="X31"/>
  <c r="X33"/>
  <c r="X41"/>
  <c r="X44"/>
  <c r="X46"/>
  <c r="X48"/>
  <c r="X51"/>
  <c r="X54"/>
  <c r="X56"/>
  <c r="X60"/>
  <c r="X62"/>
  <c r="X66"/>
  <c r="X70"/>
  <c r="X72"/>
  <c r="X74"/>
  <c r="X76"/>
  <c r="X78"/>
  <c r="X80"/>
  <c r="X82"/>
  <c r="X84"/>
  <c r="X86"/>
  <c r="X88"/>
  <c r="X91"/>
  <c r="X93"/>
  <c r="AA95"/>
  <c r="X95"/>
  <c r="T96"/>
  <c r="AA101"/>
  <c r="T104"/>
  <c r="AA106"/>
  <c r="AA108"/>
  <c r="T110"/>
  <c r="AA113"/>
  <c r="AA115"/>
  <c r="AA117"/>
  <c r="AA121"/>
  <c r="AA123"/>
  <c r="T125"/>
  <c r="AA127"/>
  <c r="AA129"/>
  <c r="AA131"/>
  <c r="AA136"/>
  <c r="AA139"/>
  <c r="AA141"/>
  <c r="AA143"/>
  <c r="AA145"/>
  <c r="AA147"/>
  <c r="AA149"/>
  <c r="AA151"/>
  <c r="AA153"/>
  <c r="AA155"/>
  <c r="AA159"/>
  <c r="AA162"/>
  <c r="T164"/>
  <c r="X166"/>
  <c r="AA178"/>
  <c r="T180"/>
  <c r="AA186"/>
  <c r="V173"/>
  <c r="Q173"/>
  <c r="T174"/>
  <c r="M174"/>
  <c r="V180"/>
  <c r="Q180"/>
  <c r="T185"/>
  <c r="M185"/>
  <c r="T187"/>
  <c r="M187"/>
  <c r="W200"/>
  <c r="Y200" s="1"/>
  <c r="AA200"/>
  <c r="X200"/>
  <c r="W211"/>
  <c r="Y211" s="1"/>
  <c r="W231"/>
  <c r="Y231" s="1"/>
  <c r="AA231"/>
  <c r="X231"/>
  <c r="X99"/>
  <c r="X102"/>
  <c r="X106"/>
  <c r="X109"/>
  <c r="X113"/>
  <c r="X115"/>
  <c r="X117"/>
  <c r="X120"/>
  <c r="X122"/>
  <c r="X124"/>
  <c r="X127"/>
  <c r="X129"/>
  <c r="X131"/>
  <c r="X135"/>
  <c r="X137"/>
  <c r="X141"/>
  <c r="X143"/>
  <c r="X145"/>
  <c r="X147"/>
  <c r="X149"/>
  <c r="X151"/>
  <c r="X153"/>
  <c r="X155"/>
  <c r="X158"/>
  <c r="X160"/>
  <c r="X163"/>
  <c r="AA168"/>
  <c r="AA172"/>
  <c r="T175"/>
  <c r="AA177"/>
  <c r="T179"/>
  <c r="T181"/>
  <c r="AA183"/>
  <c r="AA185"/>
  <c r="AA187"/>
  <c r="AA189"/>
  <c r="AA192"/>
  <c r="AA194"/>
  <c r="AA197"/>
  <c r="AA198"/>
  <c r="AA202"/>
  <c r="AA203"/>
  <c r="AA207"/>
  <c r="AA209"/>
  <c r="AA213"/>
  <c r="AA216"/>
  <c r="AA217"/>
  <c r="AA224"/>
  <c r="AA226"/>
  <c r="AA232"/>
  <c r="AA237"/>
  <c r="X168"/>
  <c r="X172"/>
  <c r="X178"/>
  <c r="X184"/>
  <c r="X186"/>
  <c r="W188"/>
  <c r="Y188" s="1"/>
  <c r="X189"/>
  <c r="M190"/>
  <c r="W190"/>
  <c r="Y190" s="1"/>
  <c r="M191"/>
  <c r="W191"/>
  <c r="Y191" s="1"/>
  <c r="X192"/>
  <c r="M193"/>
  <c r="Q193"/>
  <c r="M194"/>
  <c r="W194"/>
  <c r="Y194" s="1"/>
  <c r="X195"/>
  <c r="M196"/>
  <c r="W196"/>
  <c r="Y196" s="1"/>
  <c r="X197"/>
  <c r="M198"/>
  <c r="W198"/>
  <c r="Y198" s="1"/>
  <c r="X199"/>
  <c r="M200"/>
  <c r="Q200"/>
  <c r="M201"/>
  <c r="W201"/>
  <c r="Y201" s="1"/>
  <c r="X202"/>
  <c r="M203"/>
  <c r="W203"/>
  <c r="Y203" s="1"/>
  <c r="X204"/>
  <c r="M205"/>
  <c r="W205"/>
  <c r="Y205" s="1"/>
  <c r="W206"/>
  <c r="Y206" s="1"/>
  <c r="X207"/>
  <c r="M208"/>
  <c r="X209"/>
  <c r="M210"/>
  <c r="X210"/>
  <c r="M211"/>
  <c r="Q211"/>
  <c r="M212"/>
  <c r="W212"/>
  <c r="Y212" s="1"/>
  <c r="W213"/>
  <c r="Y213" s="1"/>
  <c r="X214"/>
  <c r="M215"/>
  <c r="W215"/>
  <c r="Y215" s="1"/>
  <c r="X216"/>
  <c r="M217"/>
  <c r="W217"/>
  <c r="Y217" s="1"/>
  <c r="X219"/>
  <c r="M220"/>
  <c r="W220"/>
  <c r="Y220" s="1"/>
  <c r="X222"/>
  <c r="M223"/>
  <c r="W223"/>
  <c r="Y223" s="1"/>
  <c r="M224"/>
  <c r="W224"/>
  <c r="Y224" s="1"/>
  <c r="X226"/>
  <c r="M227"/>
  <c r="Q227"/>
  <c r="M228"/>
  <c r="Q228"/>
  <c r="M229"/>
  <c r="Q229"/>
  <c r="X230"/>
  <c r="M231"/>
  <c r="Q231"/>
  <c r="X232"/>
  <c r="X233"/>
  <c r="W235"/>
  <c r="Y235" s="1"/>
  <c r="W236"/>
  <c r="Y236" s="1"/>
  <c r="X237"/>
  <c r="W239"/>
  <c r="Y239" s="1"/>
  <c r="X188"/>
  <c r="X191"/>
  <c r="X194"/>
  <c r="X196"/>
  <c r="X198"/>
  <c r="X201"/>
  <c r="X203"/>
  <c r="X205"/>
  <c r="X206"/>
  <c r="X212"/>
  <c r="X213"/>
  <c r="X215"/>
  <c r="X217"/>
  <c r="X220"/>
  <c r="X224"/>
  <c r="X235"/>
  <c r="X236"/>
  <c r="X211" l="1"/>
  <c r="X225"/>
  <c r="X167"/>
  <c r="AA165"/>
  <c r="W165"/>
  <c r="Y165" s="1"/>
  <c r="AA119"/>
  <c r="AA167"/>
  <c r="X119"/>
  <c r="AA98"/>
  <c r="X22"/>
  <c r="AA22"/>
  <c r="X171"/>
  <c r="X140"/>
  <c r="AA170"/>
  <c r="X170"/>
  <c r="AA140"/>
  <c r="X134"/>
  <c r="AA134"/>
  <c r="W69"/>
  <c r="Y69" s="1"/>
  <c r="X69"/>
  <c r="AA180"/>
  <c r="X180"/>
  <c r="W180"/>
  <c r="Y180" s="1"/>
  <c r="AA173"/>
  <c r="X173"/>
  <c r="W173"/>
  <c r="Y173" s="1"/>
  <c r="AA179"/>
  <c r="X179"/>
  <c r="W179"/>
  <c r="Y179" s="1"/>
  <c r="AA175"/>
  <c r="X175"/>
  <c r="W175"/>
  <c r="Y175" s="1"/>
  <c r="X164"/>
  <c r="W164"/>
  <c r="Y164" s="1"/>
  <c r="AA125"/>
  <c r="X125"/>
  <c r="W125"/>
  <c r="Y125" s="1"/>
  <c r="AA110"/>
  <c r="X110"/>
  <c r="W110"/>
  <c r="Y110" s="1"/>
  <c r="AA104"/>
  <c r="X104"/>
  <c r="W104"/>
  <c r="Y104" s="1"/>
  <c r="AA26"/>
  <c r="X26"/>
  <c r="W26"/>
  <c r="Y26" s="1"/>
  <c r="AA7"/>
  <c r="X7"/>
  <c r="W7"/>
  <c r="Y7" s="1"/>
  <c r="AA181"/>
  <c r="X181"/>
  <c r="W181"/>
  <c r="Y181" s="1"/>
  <c r="AA96"/>
  <c r="X96"/>
  <c r="W96"/>
  <c r="Y96" s="1"/>
  <c r="Y242" l="1"/>
  <c r="Y243"/>
  <c r="Y244" s="1"/>
</calcChain>
</file>

<file path=xl/comments1.xml><?xml version="1.0" encoding="utf-8"?>
<comments xmlns="http://schemas.openxmlformats.org/spreadsheetml/2006/main">
  <authors>
    <author/>
  </authors>
  <commentList>
    <comment ref="T68" authorId="0">
      <text>
        <r>
          <rPr>
            <sz val="11"/>
            <color rgb="FF000000"/>
            <rFont val="Calibri"/>
          </rPr>
          <t>Автор:
- 2 000 скидка</t>
        </r>
      </text>
    </comment>
    <comment ref="E132" authorId="0">
      <text>
        <r>
          <rPr>
            <sz val="11"/>
            <color rgb="FF000000"/>
            <rFont val="Calibri"/>
          </rPr>
          <t>Автор:
скидка - 2000</t>
        </r>
      </text>
    </comment>
    <comment ref="Q210" authorId="0">
      <text>
        <r>
          <rPr>
            <sz val="11"/>
            <color rgb="FF000000"/>
            <rFont val="Calibri"/>
          </rPr>
          <t>Автор:
Цена со скидкой согласована с Проскуриным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M42" authorId="0">
      <text>
        <r>
          <rPr>
            <sz val="11"/>
            <color rgb="FF000000"/>
            <rFont val="Calibri"/>
          </rPr>
          <t>Автор:
Цена со ксидкой согласована с Проскуриным</t>
        </r>
      </text>
    </comment>
    <comment ref="T62" authorId="0">
      <text>
        <r>
          <rPr>
            <sz val="11"/>
            <color rgb="FF000000"/>
            <rFont val="Calibri"/>
          </rPr>
          <t>Автор:
доп.скидка 500 согласована с Рябовым Д.А.</t>
        </r>
      </text>
    </comment>
    <comment ref="H105" authorId="0">
      <text>
        <r>
          <rPr>
            <sz val="11"/>
            <color rgb="FF000000"/>
            <rFont val="Calibri"/>
          </rPr>
          <t>Автор:
 отказ</t>
        </r>
      </text>
    </comment>
    <comment ref="T105" authorId="0">
      <text>
        <r>
          <rPr>
            <sz val="11"/>
            <color rgb="FF000000"/>
            <rFont val="Calibri"/>
          </rPr>
          <t>Автор:
отказ</t>
        </r>
      </text>
    </comment>
    <comment ref="AA105" authorId="0">
      <text>
        <r>
          <rPr>
            <sz val="11"/>
            <color rgb="FF000000"/>
            <rFont val="Calibri"/>
          </rPr>
          <t>Автор:
отказ</t>
        </r>
      </text>
    </comment>
    <comment ref="AD105" authorId="0">
      <text>
        <r>
          <rPr>
            <sz val="11"/>
            <color rgb="FF000000"/>
            <rFont val="Calibri"/>
          </rPr>
          <t>Автор:
отказ</t>
        </r>
      </text>
    </comment>
    <comment ref="AG105" authorId="0">
      <text>
        <r>
          <rPr>
            <sz val="11"/>
            <color rgb="FF000000"/>
            <rFont val="Calibri"/>
          </rPr>
          <t>Автор:
отказ</t>
        </r>
      </text>
    </comment>
    <comment ref="AN105" authorId="0">
      <text>
        <r>
          <rPr>
            <sz val="11"/>
            <color rgb="FF000000"/>
            <rFont val="Calibri"/>
          </rPr>
          <t>Автор:
отказ</t>
        </r>
      </text>
    </comment>
    <comment ref="AA111" authorId="0">
      <text>
        <r>
          <rPr>
            <sz val="11"/>
            <color rgb="FF000000"/>
            <rFont val="Calibri"/>
          </rPr>
          <t>Автор:
отказ</t>
        </r>
      </text>
    </comment>
    <comment ref="AG111" authorId="0">
      <text>
        <r>
          <rPr>
            <sz val="11"/>
            <color rgb="FF000000"/>
            <rFont val="Calibri"/>
          </rPr>
          <t>Автор:
отказ  26.04.2019
отказ 26.12.2019</t>
        </r>
      </text>
    </comment>
    <comment ref="AK111" authorId="0">
      <text>
        <r>
          <rPr>
            <sz val="11"/>
            <color rgb="FF000000"/>
            <rFont val="Calibri"/>
          </rPr>
          <t>Автор:
отказ  09.04.2019</t>
        </r>
      </text>
    </comment>
    <comment ref="AN111" authorId="0">
      <text>
        <r>
          <rPr>
            <sz val="11"/>
            <color rgb="FF000000"/>
            <rFont val="Calibri"/>
          </rPr>
          <t>Автор:
отказ</t>
        </r>
      </text>
    </comment>
    <comment ref="AQ111" authorId="0">
      <text>
        <r>
          <rPr>
            <sz val="11"/>
            <color rgb="FF000000"/>
            <rFont val="Calibri"/>
          </rPr>
          <t>Автор:
отказ</t>
        </r>
      </text>
    </comment>
    <comment ref="AZ111" authorId="0">
      <text>
        <r>
          <rPr>
            <sz val="11"/>
            <color rgb="FF000000"/>
            <rFont val="Calibri"/>
          </rPr>
          <t xml:space="preserve">Автор:
отказ </t>
        </r>
      </text>
    </comment>
    <comment ref="N112" authorId="0">
      <text>
        <r>
          <rPr>
            <sz val="11"/>
            <color rgb="FF000000"/>
            <rFont val="Calibri"/>
          </rPr>
          <t>Автор:
отказ</t>
        </r>
      </text>
    </comment>
    <comment ref="AZ112" authorId="0">
      <text>
        <r>
          <rPr>
            <sz val="11"/>
            <color rgb="FF000000"/>
            <rFont val="Calibri"/>
          </rPr>
          <t>Автор:
отказ 21.03.2019</t>
        </r>
      </text>
    </comment>
    <comment ref="K115" authorId="0">
      <text>
        <r>
          <rPr>
            <sz val="11"/>
            <color rgb="FF000000"/>
            <rFont val="Calibri"/>
          </rPr>
          <t xml:space="preserve">Автор:
в связи с активной продажей данного стояка повышение цены на 1000 р. </t>
        </r>
      </text>
    </comment>
    <comment ref="E117" authorId="0">
      <text>
        <r>
          <rPr>
            <sz val="11"/>
            <color rgb="FF000000"/>
            <rFont val="Calibri"/>
          </rPr>
          <t>Автор:
 отказ</t>
        </r>
      </text>
    </comment>
    <comment ref="N117" authorId="0">
      <text>
        <r>
          <rPr>
            <sz val="11"/>
            <color rgb="FF000000"/>
            <rFont val="Calibri"/>
          </rPr>
          <t>Автор:
отказ</t>
        </r>
      </text>
    </comment>
    <comment ref="Q117" authorId="0">
      <text>
        <r>
          <rPr>
            <sz val="11"/>
            <color rgb="FF000000"/>
            <rFont val="Calibri"/>
          </rPr>
          <t>Автор:
отказ 1 шт. 13.01.2020</t>
        </r>
      </text>
    </comment>
    <comment ref="AA117" authorId="0">
      <text>
        <r>
          <rPr>
            <sz val="11"/>
            <color rgb="FF000000"/>
            <rFont val="Calibri"/>
          </rPr>
          <t>Автор:
отказ 05.04.2019</t>
        </r>
      </text>
    </comment>
    <comment ref="AD117" authorId="0">
      <text>
        <r>
          <rPr>
            <sz val="11"/>
            <color rgb="FF000000"/>
            <rFont val="Calibri"/>
          </rPr>
          <t>Автор:
отказы</t>
        </r>
      </text>
    </comment>
    <comment ref="AK117" authorId="0">
      <text>
        <r>
          <rPr>
            <sz val="11"/>
            <color rgb="FF000000"/>
            <rFont val="Calibri"/>
          </rPr>
          <t>Автор:
отказ 20.02.2020</t>
        </r>
      </text>
    </comment>
    <comment ref="AN117" authorId="0">
      <text>
        <r>
          <rPr>
            <sz val="11"/>
            <color rgb="FF000000"/>
            <rFont val="Calibri"/>
          </rPr>
          <t>Автор:
отказ 24.09.2019</t>
        </r>
      </text>
    </comment>
    <comment ref="AQ117" authorId="0">
      <text>
        <r>
          <rPr>
            <sz val="11"/>
            <color rgb="FF000000"/>
            <rFont val="Calibri"/>
          </rPr>
          <t>Автор:
отказ</t>
        </r>
      </text>
    </comment>
    <comment ref="AT117" authorId="0">
      <text>
        <r>
          <rPr>
            <sz val="11"/>
            <color rgb="FF000000"/>
            <rFont val="Calibri"/>
          </rPr>
          <t>Автор:
отказы 29.07.2019</t>
        </r>
      </text>
    </comment>
    <comment ref="AW117" authorId="0">
      <text>
        <r>
          <rPr>
            <sz val="11"/>
            <color rgb="FF000000"/>
            <rFont val="Calibri"/>
          </rPr>
          <t>Автор:
отказ 23.04.2019
отказ 24.09.2019</t>
        </r>
      </text>
    </comment>
    <comment ref="AZ117" authorId="0">
      <text>
        <r>
          <rPr>
            <sz val="11"/>
            <color rgb="FF000000"/>
            <rFont val="Calibri"/>
          </rPr>
          <t>Автор:
отказ 11.06.2019</t>
        </r>
      </text>
    </comment>
    <comment ref="E121" authorId="0">
      <text>
        <r>
          <rPr>
            <sz val="11"/>
            <color rgb="FF000000"/>
            <rFont val="Calibri"/>
          </rPr>
          <t>Автор:
в связи с быстрой выборкой по стояку уменьшен лимит на стояк до 1 шт.28.01.2019</t>
        </r>
      </text>
    </comment>
    <comment ref="E123" authorId="0">
      <text>
        <r>
          <rPr>
            <sz val="11"/>
            <color rgb="FF000000"/>
            <rFont val="Calibri"/>
          </rPr>
          <t>Автор:
отказ 09.04.2019</t>
        </r>
      </text>
    </comment>
    <comment ref="K123" authorId="0">
      <text>
        <r>
          <rPr>
            <sz val="11"/>
            <color rgb="FF000000"/>
            <rFont val="Calibri"/>
          </rPr>
          <t>Автор:
отказ</t>
        </r>
      </text>
    </comment>
    <comment ref="AN123" authorId="0">
      <text>
        <r>
          <rPr>
            <sz val="11"/>
            <color rgb="FF000000"/>
            <rFont val="Calibri"/>
          </rPr>
          <t>Автор:
отказ 17.10.2019</t>
        </r>
      </text>
    </comment>
    <comment ref="AQ123" authorId="0">
      <text>
        <r>
          <rPr>
            <sz val="11"/>
            <color rgb="FF000000"/>
            <rFont val="Calibri"/>
          </rPr>
          <t>Автор:
отказ</t>
        </r>
      </text>
    </comment>
    <comment ref="N124" authorId="0">
      <text>
        <r>
          <rPr>
            <sz val="11"/>
            <color rgb="FF000000"/>
            <rFont val="Calibri"/>
          </rPr>
          <t>Автор:
отказ</t>
        </r>
      </text>
    </comment>
    <comment ref="E127" authorId="0">
      <text>
        <r>
          <rPr>
            <sz val="11"/>
            <color rgb="FF000000"/>
            <rFont val="Calibri"/>
          </rPr>
          <t>Автор:
27.02.2019 в связи с быстрой выборкой по стояку принято решение +1000р руб./кв.м</t>
        </r>
      </text>
    </comment>
    <comment ref="K129" authorId="0">
      <text>
        <r>
          <rPr>
            <sz val="11"/>
            <color rgb="FF000000"/>
            <rFont val="Calibri"/>
          </rPr>
          <t>Автор:
отказ</t>
        </r>
      </text>
    </comment>
    <comment ref="N129" authorId="0">
      <text>
        <r>
          <rPr>
            <sz val="11"/>
            <color rgb="FF000000"/>
            <rFont val="Calibri"/>
          </rPr>
          <t>Автор:
отказ</t>
        </r>
      </text>
    </comment>
    <comment ref="E135" authorId="0">
      <text>
        <r>
          <rPr>
            <sz val="11"/>
            <color rgb="FF000000"/>
            <rFont val="Calibri"/>
          </rPr>
          <t>Автор:
отказ 04.06.2019</t>
        </r>
      </text>
    </comment>
    <comment ref="AQ135" authorId="0">
      <text>
        <r>
          <rPr>
            <sz val="11"/>
            <color rgb="FF000000"/>
            <rFont val="Calibri"/>
          </rPr>
          <t>Автор:
отказ 17.04.2019</t>
        </r>
      </text>
    </comment>
    <comment ref="E141" authorId="0">
      <text>
        <r>
          <rPr>
            <sz val="11"/>
            <color rgb="FF000000"/>
            <rFont val="Calibri"/>
          </rPr>
          <t>Автор:
отказ 12.08.2019</t>
        </r>
      </text>
    </comment>
    <comment ref="N153" authorId="0">
      <text>
        <r>
          <rPr>
            <sz val="11"/>
            <color rgb="FF000000"/>
            <rFont val="Calibri"/>
          </rPr>
          <t>Автор:
отказ</t>
        </r>
      </text>
    </comment>
    <comment ref="E158" authorId="0">
      <text>
        <r>
          <rPr>
            <sz val="11"/>
            <color rgb="FF000000"/>
            <rFont val="Calibri"/>
          </rPr>
          <t>Автор:
+1 к лимиту,т.к. был 1 отказ</t>
        </r>
      </text>
    </comment>
  </commentList>
</comments>
</file>

<file path=xl/sharedStrings.xml><?xml version="1.0" encoding="utf-8"?>
<sst xmlns="http://schemas.openxmlformats.org/spreadsheetml/2006/main" count="1140" uniqueCount="90">
  <si>
    <t>Дом</t>
  </si>
  <si>
    <t>Секция</t>
  </si>
  <si>
    <t>№ квартиры</t>
  </si>
  <si>
    <t>Этаж</t>
  </si>
  <si>
    <t>Кол-во комнат</t>
  </si>
  <si>
    <t>Жилая площадь квартиры (кв.м.)</t>
  </si>
  <si>
    <t>Общая площадь квартиры, без учета площади лоджии/ балкона (кв.м.)</t>
  </si>
  <si>
    <t>статус</t>
  </si>
  <si>
    <t>продаваемая площадь</t>
  </si>
  <si>
    <t>Стоимость реализации квартиры (руб).</t>
  </si>
  <si>
    <t>цена прайса (грязная)</t>
  </si>
  <si>
    <t>цена прайса (чистая)</t>
  </si>
  <si>
    <t>Свободно</t>
  </si>
  <si>
    <t>оформлено</t>
  </si>
  <si>
    <t>УС</t>
  </si>
  <si>
    <t>Номер квартиры на площадке</t>
  </si>
  <si>
    <t>Стояк</t>
  </si>
  <si>
    <t>Проектная площадь квартиры с учетом площади лоджии/балкона с понижающим  коэфф. 0,5 или 0,3 соответственно (кв.м.)</t>
  </si>
  <si>
    <t>Стоимость 1кв.м. площадей
 на 08.06.2017</t>
  </si>
  <si>
    <t>Стоимость реализации 
на 08.06.2017</t>
  </si>
  <si>
    <t xml:space="preserve">Стоимость 1кв.м.  </t>
  </si>
  <si>
    <t>Снижение</t>
  </si>
  <si>
    <t>Стоимость 1кв.м.  - 
НОВЫЙ ПРАЙС</t>
  </si>
  <si>
    <t>Стоимость реализации  -
 НОВЫЙ ПРАЙС</t>
  </si>
  <si>
    <t>Примечание</t>
  </si>
  <si>
    <t>Стоимость приобретения 1 кв.м.</t>
  </si>
  <si>
    <t>стоимость квартиры  грязная</t>
  </si>
  <si>
    <t>стоимость квартиры  чистая</t>
  </si>
  <si>
    <t>Бронь</t>
  </si>
  <si>
    <t>Оформлено</t>
  </si>
  <si>
    <t>резерв до титула</t>
  </si>
  <si>
    <t>бронь</t>
  </si>
  <si>
    <t xml:space="preserve">резерв </t>
  </si>
  <si>
    <t>резерв</t>
  </si>
  <si>
    <t>=</t>
  </si>
  <si>
    <t xml:space="preserve"> </t>
  </si>
  <si>
    <t xml:space="preserve">ЖК "Речной Бриз-2" </t>
  </si>
  <si>
    <t>оформлено по ДКП</t>
  </si>
  <si>
    <t>оформлено с 08.08.2018</t>
  </si>
  <si>
    <t>свободно</t>
  </si>
  <si>
    <t>Секция 1</t>
  </si>
  <si>
    <t>Секция 2</t>
  </si>
  <si>
    <t>Секция 3</t>
  </si>
  <si>
    <t>Видовая</t>
  </si>
  <si>
    <t>1к</t>
  </si>
  <si>
    <t>ПРОДАНО 
ЗАСТРОЙЩИКОМ</t>
  </si>
  <si>
    <t>2к</t>
  </si>
  <si>
    <t>3к</t>
  </si>
  <si>
    <t>ЖП</t>
  </si>
  <si>
    <t>Резерв до титула</t>
  </si>
  <si>
    <t xml:space="preserve">Резерв </t>
  </si>
  <si>
    <t>БАРТЕР</t>
  </si>
  <si>
    <t>СТОЯК №</t>
  </si>
  <si>
    <t>Прайс после пересмотра цен от 08.08.2018</t>
  </si>
  <si>
    <t>1 БЛОК</t>
  </si>
  <si>
    <t>(2 эт.)</t>
  </si>
  <si>
    <t>2 БЛОК</t>
  </si>
  <si>
    <t>(3-5 эт.)</t>
  </si>
  <si>
    <t>3 БЛОК</t>
  </si>
  <si>
    <t>(6-16 эт.)</t>
  </si>
  <si>
    <t>Действующий прайс до 23.03.2020</t>
  </si>
  <si>
    <t>Действующий прайс с 01.05.2020</t>
  </si>
  <si>
    <t>шаг</t>
  </si>
  <si>
    <t>Лимит</t>
  </si>
  <si>
    <t>Резерв</t>
  </si>
  <si>
    <t>Продано</t>
  </si>
  <si>
    <t>Остаток</t>
  </si>
  <si>
    <t>шаг №1</t>
  </si>
  <si>
    <t>шаг №2</t>
  </si>
  <si>
    <t>шаг №3</t>
  </si>
  <si>
    <t>шаг №4</t>
  </si>
  <si>
    <t>шаг №5</t>
  </si>
  <si>
    <t>шаг №6</t>
  </si>
  <si>
    <t>шаг №7</t>
  </si>
  <si>
    <t>шаг №8</t>
  </si>
  <si>
    <t>шаг №9</t>
  </si>
  <si>
    <t>шаг №10</t>
  </si>
  <si>
    <t>шаг №11</t>
  </si>
  <si>
    <t>шаг №12</t>
  </si>
  <si>
    <t>шаг №13</t>
  </si>
  <si>
    <t>шаг №14</t>
  </si>
  <si>
    <t>Литер</t>
  </si>
  <si>
    <t>Условный № нежилого помещения</t>
  </si>
  <si>
    <t>Номер подъезда</t>
  </si>
  <si>
    <t>Площадь</t>
  </si>
  <si>
    <t xml:space="preserve">Стоимость 1кв.м. </t>
  </si>
  <si>
    <t xml:space="preserve">ИТОГО
стоимость реализации </t>
  </si>
  <si>
    <t>Статус</t>
  </si>
  <si>
    <t>цоколь</t>
  </si>
  <si>
    <t xml:space="preserve">бронь 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</si>
</sst>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Calibri"/>
    </font>
    <font>
      <b/>
      <sz val="1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name val="Times New Roman"/>
    </font>
    <font>
      <b/>
      <sz val="11"/>
      <color rgb="FF000000"/>
      <name val="Times New Roman"/>
    </font>
    <font>
      <sz val="11"/>
      <name val="Calibri"/>
    </font>
    <font>
      <b/>
      <sz val="10"/>
      <color rgb="FF000000"/>
      <name val="Calibri"/>
    </font>
    <font>
      <sz val="10"/>
      <color rgb="FF9C0006"/>
      <name val="Times New Roman"/>
    </font>
    <font>
      <b/>
      <sz val="48"/>
      <color rgb="FF002060"/>
      <name val="Arimo"/>
    </font>
    <font>
      <sz val="14"/>
      <color rgb="FF000000"/>
      <name val="Calibri"/>
    </font>
    <font>
      <b/>
      <sz val="26"/>
      <color rgb="FF000000"/>
      <name val="Arimo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Arial"/>
    </font>
    <font>
      <sz val="12"/>
      <color rgb="FF000000"/>
      <name val="Arial"/>
    </font>
    <font>
      <sz val="14"/>
      <color rgb="FF000000"/>
      <name val="Arial"/>
    </font>
    <font>
      <b/>
      <sz val="10"/>
      <name val="Cambria"/>
    </font>
    <font>
      <b/>
      <sz val="18"/>
      <color rgb="FF1F497D"/>
      <name val="Cambria"/>
    </font>
    <font>
      <sz val="12"/>
      <color rgb="FF000000"/>
      <name val="Calibri"/>
    </font>
    <font>
      <b/>
      <sz val="12"/>
      <color rgb="FFC00000"/>
      <name val="Cambria"/>
    </font>
    <font>
      <sz val="12"/>
      <color rgb="FF0033CC"/>
      <name val="Arial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D6E3BC"/>
        <bgColor rgb="FFD6E3BC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BFBFBF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548DD4"/>
        <bgColor rgb="FF548DD4"/>
      </patternFill>
    </fill>
    <fill>
      <patternFill patternType="solid">
        <fgColor rgb="FFFF3399"/>
        <bgColor rgb="FFFF3399"/>
      </patternFill>
    </fill>
    <fill>
      <patternFill patternType="solid">
        <fgColor rgb="FFF2DBDB"/>
        <bgColor rgb="FFF2DBDB"/>
      </patternFill>
    </fill>
    <fill>
      <patternFill patternType="solid">
        <fgColor rgb="FFFF99CC"/>
        <bgColor rgb="FFFF99CC"/>
      </patternFill>
    </fill>
    <fill>
      <patternFill patternType="solid">
        <fgColor rgb="FFFF99FF"/>
        <bgColor rgb="FFFF99FF"/>
      </patternFill>
    </fill>
    <fill>
      <patternFill patternType="solid">
        <fgColor rgb="FFA5A5A5"/>
        <bgColor rgb="FFA5A5A5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8DB3E2"/>
        <bgColor rgb="FF8DB3E2"/>
      </patternFill>
    </fill>
    <fill>
      <patternFill patternType="solid">
        <fgColor rgb="FFB6DDE8"/>
        <bgColor rgb="FFB6DDE8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0.39997558519241921"/>
        <bgColor rgb="FF95B3D7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rgb="FF95B3D7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rgb="FF95B3D7"/>
      </patternFill>
    </fill>
    <fill>
      <patternFill patternType="solid">
        <fgColor theme="0"/>
        <bgColor rgb="FFFFFFFF"/>
      </patternFill>
    </fill>
  </fills>
  <borders count="1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0">
    <xf numFmtId="0" fontId="0" fillId="0" borderId="0" xfId="0" applyFont="1" applyAlignment="1"/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4" fontId="6" fillId="5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4" fillId="3" borderId="10" xfId="0" applyFont="1" applyFill="1" applyBorder="1"/>
    <xf numFmtId="0" fontId="6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>
      <alignment horizontal="center" vertical="center"/>
    </xf>
    <xf numFmtId="4" fontId="3" fillId="7" borderId="4" xfId="0" applyNumberFormat="1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>
      <alignment horizontal="center" vertical="center" wrapText="1"/>
    </xf>
    <xf numFmtId="4" fontId="3" fillId="7" borderId="4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/>
    <xf numFmtId="4" fontId="4" fillId="7" borderId="5" xfId="0" applyNumberFormat="1" applyFont="1" applyFill="1" applyBorder="1"/>
    <xf numFmtId="0" fontId="6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3" fontId="3" fillId="8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3" fillId="8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4" fontId="3" fillId="8" borderId="4" xfId="0" applyNumberFormat="1" applyFont="1" applyFill="1" applyBorder="1" applyAlignment="1">
      <alignment horizontal="center" vertical="center" wrapText="1"/>
    </xf>
    <xf numFmtId="4" fontId="5" fillId="8" borderId="4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8" borderId="5" xfId="0" applyFont="1" applyFill="1" applyBorder="1"/>
    <xf numFmtId="0" fontId="4" fillId="3" borderId="5" xfId="0" applyFont="1" applyFill="1" applyBorder="1"/>
    <xf numFmtId="4" fontId="4" fillId="3" borderId="5" xfId="0" applyNumberFormat="1" applyFont="1" applyFill="1" applyBorder="1"/>
    <xf numFmtId="0" fontId="6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3" fontId="3" fillId="9" borderId="4" xfId="0" applyNumberFormat="1" applyFont="1" applyFill="1" applyBorder="1" applyAlignment="1">
      <alignment horizontal="center" vertical="center"/>
    </xf>
    <xf numFmtId="4" fontId="3" fillId="9" borderId="4" xfId="0" applyNumberFormat="1" applyFont="1" applyFill="1" applyBorder="1" applyAlignment="1">
      <alignment horizontal="center" vertical="center"/>
    </xf>
    <xf numFmtId="4" fontId="5" fillId="9" borderId="4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/>
    </xf>
    <xf numFmtId="4" fontId="6" fillId="8" borderId="4" xfId="0" applyNumberFormat="1" applyFont="1" applyFill="1" applyBorder="1" applyAlignment="1">
      <alignment horizontal="center" vertical="center" wrapText="1"/>
    </xf>
    <xf numFmtId="4" fontId="4" fillId="8" borderId="3" xfId="0" applyNumberFormat="1" applyFont="1" applyFill="1" applyBorder="1" applyAlignment="1">
      <alignment horizontal="center" vertical="center" wrapText="1"/>
    </xf>
    <xf numFmtId="4" fontId="4" fillId="8" borderId="5" xfId="0" applyNumberFormat="1" applyFont="1" applyFill="1" applyBorder="1"/>
    <xf numFmtId="0" fontId="10" fillId="8" borderId="3" xfId="0" applyFont="1" applyFill="1" applyBorder="1"/>
    <xf numFmtId="0" fontId="10" fillId="8" borderId="4" xfId="0" applyFont="1" applyFill="1" applyBorder="1"/>
    <xf numFmtId="0" fontId="10" fillId="3" borderId="5" xfId="0" applyFont="1" applyFill="1" applyBorder="1"/>
    <xf numFmtId="4" fontId="6" fillId="9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4" fontId="6" fillId="9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 wrapText="1"/>
    </xf>
    <xf numFmtId="4" fontId="4" fillId="9" borderId="3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/>
    <xf numFmtId="4" fontId="4" fillId="9" borderId="5" xfId="0" applyNumberFormat="1" applyFont="1" applyFill="1" applyBorder="1"/>
    <xf numFmtId="0" fontId="3" fillId="4" borderId="4" xfId="0" applyFont="1" applyFill="1" applyBorder="1" applyAlignment="1">
      <alignment horizontal="center" vertical="center"/>
    </xf>
    <xf numFmtId="4" fontId="4" fillId="9" borderId="4" xfId="0" applyNumberFormat="1" applyFont="1" applyFill="1" applyBorder="1" applyAlignment="1">
      <alignment horizontal="center" vertical="center" wrapText="1"/>
    </xf>
    <xf numFmtId="4" fontId="4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4" fontId="6" fillId="8" borderId="3" xfId="0" applyNumberFormat="1" applyFont="1" applyFill="1" applyBorder="1" applyAlignment="1">
      <alignment horizontal="center" vertical="center"/>
    </xf>
    <xf numFmtId="4" fontId="3" fillId="9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/>
    <xf numFmtId="4" fontId="4" fillId="8" borderId="4" xfId="0" applyNumberFormat="1" applyFont="1" applyFill="1" applyBorder="1" applyAlignment="1">
      <alignment horizontal="center" vertical="center" wrapText="1"/>
    </xf>
    <xf numFmtId="0" fontId="10" fillId="8" borderId="5" xfId="0" applyFont="1" applyFill="1" applyBorder="1"/>
    <xf numFmtId="4" fontId="6" fillId="3" borderId="3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0" fillId="9" borderId="5" xfId="0" applyFont="1" applyFill="1" applyBorder="1"/>
    <xf numFmtId="0" fontId="4" fillId="8" borderId="3" xfId="0" applyFont="1" applyFill="1" applyBorder="1"/>
    <xf numFmtId="0" fontId="4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4" fontId="4" fillId="8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3" fontId="3" fillId="10" borderId="4" xfId="0" applyNumberFormat="1" applyFont="1" applyFill="1" applyBorder="1" applyAlignment="1">
      <alignment horizontal="center" vertical="center"/>
    </xf>
    <xf numFmtId="4" fontId="3" fillId="10" borderId="4" xfId="0" applyNumberFormat="1" applyFont="1" applyFill="1" applyBorder="1" applyAlignment="1">
      <alignment horizontal="center" vertical="center"/>
    </xf>
    <xf numFmtId="3" fontId="5" fillId="10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/>
    <xf numFmtId="4" fontId="3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7" fillId="3" borderId="5" xfId="0" applyFont="1" applyFill="1" applyBorder="1"/>
    <xf numFmtId="4" fontId="3" fillId="8" borderId="3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/>
    <xf numFmtId="4" fontId="1" fillId="2" borderId="5" xfId="0" applyNumberFormat="1" applyFont="1" applyFill="1" applyBorder="1"/>
    <xf numFmtId="3" fontId="7" fillId="3" borderId="5" xfId="0" applyNumberFormat="1" applyFont="1" applyFill="1" applyBorder="1"/>
    <xf numFmtId="0" fontId="11" fillId="0" borderId="0" xfId="0" applyFont="1" applyAlignment="1">
      <alignment vertical="center"/>
    </xf>
    <xf numFmtId="0" fontId="0" fillId="0" borderId="0" xfId="0" applyFont="1"/>
    <xf numFmtId="0" fontId="12" fillId="0" borderId="0" xfId="0" applyFont="1" applyAlignment="1">
      <alignment vertical="center"/>
    </xf>
    <xf numFmtId="0" fontId="11" fillId="11" borderId="12" xfId="0" applyFont="1" applyFill="1" applyBorder="1" applyAlignment="1">
      <alignment vertical="center"/>
    </xf>
    <xf numFmtId="0" fontId="0" fillId="12" borderId="12" xfId="0" applyFont="1" applyFill="1" applyBorder="1"/>
    <xf numFmtId="0" fontId="0" fillId="13" borderId="12" xfId="0" applyFont="1" applyFill="1" applyBorder="1"/>
    <xf numFmtId="0" fontId="0" fillId="9" borderId="12" xfId="0" applyFont="1" applyFill="1" applyBorder="1"/>
    <xf numFmtId="0" fontId="0" fillId="0" borderId="12" xfId="0" applyFont="1" applyBorder="1"/>
    <xf numFmtId="0" fontId="0" fillId="14" borderId="12" xfId="0" applyFont="1" applyFill="1" applyBorder="1"/>
    <xf numFmtId="0" fontId="14" fillId="3" borderId="15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15" borderId="23" xfId="0" applyFont="1" applyFill="1" applyBorder="1" applyAlignment="1">
      <alignment horizontal="center" vertical="center"/>
    </xf>
    <xf numFmtId="0" fontId="14" fillId="15" borderId="25" xfId="0" applyFont="1" applyFill="1" applyBorder="1" applyAlignment="1">
      <alignment horizontal="center" vertical="center"/>
    </xf>
    <xf numFmtId="0" fontId="14" fillId="15" borderId="27" xfId="0" applyFont="1" applyFill="1" applyBorder="1" applyAlignment="1">
      <alignment horizontal="center" vertical="center"/>
    </xf>
    <xf numFmtId="1" fontId="15" fillId="12" borderId="29" xfId="0" applyNumberFormat="1" applyFont="1" applyFill="1" applyBorder="1" applyAlignment="1">
      <alignment horizontal="center"/>
    </xf>
    <xf numFmtId="0" fontId="16" fillId="12" borderId="30" xfId="0" applyFont="1" applyFill="1" applyBorder="1" applyAlignment="1">
      <alignment horizontal="left"/>
    </xf>
    <xf numFmtId="2" fontId="15" fillId="12" borderId="31" xfId="0" applyNumberFormat="1" applyFont="1" applyFill="1" applyBorder="1" applyAlignment="1">
      <alignment horizontal="left"/>
    </xf>
    <xf numFmtId="1" fontId="15" fillId="12" borderId="32" xfId="0" applyNumberFormat="1" applyFont="1" applyFill="1" applyBorder="1" applyAlignment="1">
      <alignment horizontal="center"/>
    </xf>
    <xf numFmtId="1" fontId="15" fillId="9" borderId="32" xfId="0" applyNumberFormat="1" applyFont="1" applyFill="1" applyBorder="1" applyAlignment="1">
      <alignment horizontal="center"/>
    </xf>
    <xf numFmtId="0" fontId="16" fillId="9" borderId="30" xfId="0" applyFont="1" applyFill="1" applyBorder="1" applyAlignment="1">
      <alignment horizontal="left"/>
    </xf>
    <xf numFmtId="2" fontId="15" fillId="9" borderId="31" xfId="0" applyNumberFormat="1" applyFont="1" applyFill="1" applyBorder="1" applyAlignment="1">
      <alignment horizontal="left"/>
    </xf>
    <xf numFmtId="1" fontId="15" fillId="13" borderId="32" xfId="0" applyNumberFormat="1" applyFont="1" applyFill="1" applyBorder="1" applyAlignment="1">
      <alignment horizontal="center"/>
    </xf>
    <xf numFmtId="0" fontId="16" fillId="13" borderId="30" xfId="0" applyFont="1" applyFill="1" applyBorder="1" applyAlignment="1">
      <alignment horizontal="left"/>
    </xf>
    <xf numFmtId="2" fontId="15" fillId="13" borderId="31" xfId="0" applyNumberFormat="1" applyFont="1" applyFill="1" applyBorder="1" applyAlignment="1">
      <alignment horizontal="left"/>
    </xf>
    <xf numFmtId="1" fontId="15" fillId="3" borderId="32" xfId="0" applyNumberFormat="1" applyFont="1" applyFill="1" applyBorder="1" applyAlignment="1">
      <alignment horizontal="center"/>
    </xf>
    <xf numFmtId="0" fontId="16" fillId="3" borderId="30" xfId="0" applyFont="1" applyFill="1" applyBorder="1" applyAlignment="1">
      <alignment horizontal="left"/>
    </xf>
    <xf numFmtId="2" fontId="15" fillId="3" borderId="30" xfId="0" applyNumberFormat="1" applyFont="1" applyFill="1" applyBorder="1" applyAlignment="1">
      <alignment horizontal="left"/>
    </xf>
    <xf numFmtId="1" fontId="15" fillId="13" borderId="30" xfId="0" applyNumberFormat="1" applyFont="1" applyFill="1" applyBorder="1" applyAlignment="1">
      <alignment horizontal="center"/>
    </xf>
    <xf numFmtId="2" fontId="15" fillId="3" borderId="31" xfId="0" applyNumberFormat="1" applyFont="1" applyFill="1" applyBorder="1" applyAlignment="1">
      <alignment horizontal="left"/>
    </xf>
    <xf numFmtId="2" fontId="15" fillId="13" borderId="37" xfId="0" applyNumberFormat="1" applyFont="1" applyFill="1" applyBorder="1" applyAlignment="1">
      <alignment horizontal="left"/>
    </xf>
    <xf numFmtId="1" fontId="15" fillId="3" borderId="29" xfId="0" applyNumberFormat="1" applyFont="1" applyFill="1" applyBorder="1" applyAlignment="1">
      <alignment horizontal="center"/>
    </xf>
    <xf numFmtId="2" fontId="15" fillId="3" borderId="38" xfId="0" applyNumberFormat="1" applyFont="1" applyFill="1" applyBorder="1" applyAlignment="1">
      <alignment horizontal="left"/>
    </xf>
    <xf numFmtId="4" fontId="15" fillId="12" borderId="23" xfId="0" applyNumberFormat="1" applyFont="1" applyFill="1" applyBorder="1" applyAlignment="1">
      <alignment horizontal="left"/>
    </xf>
    <xf numFmtId="4" fontId="15" fillId="12" borderId="5" xfId="0" applyNumberFormat="1" applyFont="1" applyFill="1" applyBorder="1" applyAlignment="1">
      <alignment horizontal="left"/>
    </xf>
    <xf numFmtId="4" fontId="15" fillId="12" borderId="50" xfId="0" applyNumberFormat="1" applyFont="1" applyFill="1" applyBorder="1" applyAlignment="1">
      <alignment horizontal="left"/>
    </xf>
    <xf numFmtId="4" fontId="15" fillId="12" borderId="51" xfId="0" applyNumberFormat="1" applyFont="1" applyFill="1" applyBorder="1" applyAlignment="1">
      <alignment horizontal="left"/>
    </xf>
    <xf numFmtId="4" fontId="15" fillId="9" borderId="51" xfId="0" applyNumberFormat="1" applyFont="1" applyFill="1" applyBorder="1" applyAlignment="1">
      <alignment horizontal="left"/>
    </xf>
    <xf numFmtId="4" fontId="15" fillId="9" borderId="5" xfId="0" applyNumberFormat="1" applyFont="1" applyFill="1" applyBorder="1" applyAlignment="1">
      <alignment horizontal="left"/>
    </xf>
    <xf numFmtId="4" fontId="15" fillId="9" borderId="50" xfId="0" applyNumberFormat="1" applyFont="1" applyFill="1" applyBorder="1" applyAlignment="1">
      <alignment horizontal="left"/>
    </xf>
    <xf numFmtId="4" fontId="15" fillId="13" borderId="51" xfId="0" applyNumberFormat="1" applyFont="1" applyFill="1" applyBorder="1" applyAlignment="1">
      <alignment horizontal="left"/>
    </xf>
    <xf numFmtId="4" fontId="15" fillId="13" borderId="5" xfId="0" applyNumberFormat="1" applyFont="1" applyFill="1" applyBorder="1" applyAlignment="1">
      <alignment horizontal="left"/>
    </xf>
    <xf numFmtId="4" fontId="15" fillId="13" borderId="50" xfId="0" applyNumberFormat="1" applyFont="1" applyFill="1" applyBorder="1" applyAlignment="1">
      <alignment horizontal="left"/>
    </xf>
    <xf numFmtId="4" fontId="15" fillId="3" borderId="51" xfId="0" applyNumberFormat="1" applyFont="1" applyFill="1" applyBorder="1" applyAlignment="1">
      <alignment horizontal="left"/>
    </xf>
    <xf numFmtId="4" fontId="15" fillId="3" borderId="5" xfId="0" applyNumberFormat="1" applyFont="1" applyFill="1" applyBorder="1" applyAlignment="1">
      <alignment horizontal="left"/>
    </xf>
    <xf numFmtId="4" fontId="15" fillId="3" borderId="50" xfId="0" applyNumberFormat="1" applyFont="1" applyFill="1" applyBorder="1" applyAlignment="1">
      <alignment horizontal="left"/>
    </xf>
    <xf numFmtId="4" fontId="15" fillId="13" borderId="52" xfId="0" applyNumberFormat="1" applyFont="1" applyFill="1" applyBorder="1" applyAlignment="1">
      <alignment horizontal="left"/>
    </xf>
    <xf numFmtId="4" fontId="15" fillId="3" borderId="23" xfId="0" applyNumberFormat="1" applyFont="1" applyFill="1" applyBorder="1" applyAlignment="1">
      <alignment horizontal="left"/>
    </xf>
    <xf numFmtId="4" fontId="15" fillId="3" borderId="53" xfId="0" applyNumberFormat="1" applyFont="1" applyFill="1" applyBorder="1" applyAlignment="1">
      <alignment horizontal="left"/>
    </xf>
    <xf numFmtId="0" fontId="15" fillId="12" borderId="51" xfId="0" applyFont="1" applyFill="1" applyBorder="1" applyAlignment="1">
      <alignment horizontal="left"/>
    </xf>
    <xf numFmtId="0" fontId="15" fillId="12" borderId="5" xfId="0" applyFont="1" applyFill="1" applyBorder="1" applyAlignment="1">
      <alignment horizontal="left"/>
    </xf>
    <xf numFmtId="0" fontId="15" fillId="12" borderId="50" xfId="0" applyFont="1" applyFill="1" applyBorder="1" applyAlignment="1">
      <alignment horizontal="right"/>
    </xf>
    <xf numFmtId="0" fontId="15" fillId="9" borderId="51" xfId="0" applyFont="1" applyFill="1" applyBorder="1" applyAlignment="1">
      <alignment horizontal="left"/>
    </xf>
    <xf numFmtId="0" fontId="15" fillId="9" borderId="5" xfId="0" applyFont="1" applyFill="1" applyBorder="1" applyAlignment="1">
      <alignment horizontal="left"/>
    </xf>
    <xf numFmtId="0" fontId="15" fillId="9" borderId="50" xfId="0" applyFont="1" applyFill="1" applyBorder="1" applyAlignment="1">
      <alignment horizontal="right"/>
    </xf>
    <xf numFmtId="0" fontId="15" fillId="13" borderId="51" xfId="0" applyFont="1" applyFill="1" applyBorder="1" applyAlignment="1">
      <alignment horizontal="left"/>
    </xf>
    <xf numFmtId="0" fontId="15" fillId="13" borderId="5" xfId="0" applyFont="1" applyFill="1" applyBorder="1" applyAlignment="1">
      <alignment horizontal="left"/>
    </xf>
    <xf numFmtId="0" fontId="15" fillId="13" borderId="50" xfId="0" applyFont="1" applyFill="1" applyBorder="1" applyAlignment="1">
      <alignment horizontal="right"/>
    </xf>
    <xf numFmtId="0" fontId="15" fillId="9" borderId="5" xfId="0" applyFont="1" applyFill="1" applyBorder="1" applyAlignment="1">
      <alignment horizontal="right"/>
    </xf>
    <xf numFmtId="0" fontId="15" fillId="3" borderId="51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right"/>
    </xf>
    <xf numFmtId="0" fontId="15" fillId="3" borderId="50" xfId="0" applyFont="1" applyFill="1" applyBorder="1" applyAlignment="1">
      <alignment horizontal="right"/>
    </xf>
    <xf numFmtId="0" fontId="15" fillId="13" borderId="52" xfId="0" applyFont="1" applyFill="1" applyBorder="1" applyAlignment="1">
      <alignment horizontal="right"/>
    </xf>
    <xf numFmtId="0" fontId="15" fillId="3" borderId="23" xfId="0" applyFont="1" applyFill="1" applyBorder="1" applyAlignment="1">
      <alignment horizontal="left"/>
    </xf>
    <xf numFmtId="0" fontId="15" fillId="3" borderId="53" xfId="0" applyFont="1" applyFill="1" applyBorder="1" applyAlignment="1">
      <alignment horizontal="right"/>
    </xf>
    <xf numFmtId="1" fontId="15" fillId="13" borderId="57" xfId="0" applyNumberFormat="1" applyFont="1" applyFill="1" applyBorder="1" applyAlignment="1">
      <alignment horizontal="center"/>
    </xf>
    <xf numFmtId="0" fontId="16" fillId="13" borderId="58" xfId="0" applyFont="1" applyFill="1" applyBorder="1" applyAlignment="1">
      <alignment horizontal="left"/>
    </xf>
    <xf numFmtId="2" fontId="15" fillId="13" borderId="59" xfId="0" applyNumberFormat="1" applyFont="1" applyFill="1" applyBorder="1" applyAlignment="1">
      <alignment horizontal="left"/>
    </xf>
    <xf numFmtId="1" fontId="15" fillId="12" borderId="57" xfId="0" applyNumberFormat="1" applyFont="1" applyFill="1" applyBorder="1" applyAlignment="1">
      <alignment horizontal="center"/>
    </xf>
    <xf numFmtId="0" fontId="16" fillId="12" borderId="58" xfId="0" applyFont="1" applyFill="1" applyBorder="1" applyAlignment="1">
      <alignment horizontal="left"/>
    </xf>
    <xf numFmtId="2" fontId="15" fillId="12" borderId="59" xfId="0" applyNumberFormat="1" applyFont="1" applyFill="1" applyBorder="1" applyAlignment="1">
      <alignment horizontal="left"/>
    </xf>
    <xf numFmtId="1" fontId="15" fillId="11" borderId="57" xfId="0" applyNumberFormat="1" applyFont="1" applyFill="1" applyBorder="1" applyAlignment="1">
      <alignment horizontal="center"/>
    </xf>
    <xf numFmtId="0" fontId="16" fillId="11" borderId="58" xfId="0" applyFont="1" applyFill="1" applyBorder="1" applyAlignment="1">
      <alignment horizontal="left"/>
    </xf>
    <xf numFmtId="2" fontId="15" fillId="11" borderId="58" xfId="0" applyNumberFormat="1" applyFont="1" applyFill="1" applyBorder="1" applyAlignment="1">
      <alignment horizontal="left"/>
    </xf>
    <xf numFmtId="1" fontId="15" fillId="12" borderId="58" xfId="0" applyNumberFormat="1" applyFont="1" applyFill="1" applyBorder="1" applyAlignment="1">
      <alignment horizontal="center"/>
    </xf>
    <xf numFmtId="2" fontId="15" fillId="13" borderId="64" xfId="0" applyNumberFormat="1" applyFont="1" applyFill="1" applyBorder="1" applyAlignment="1">
      <alignment horizontal="left"/>
    </xf>
    <xf numFmtId="1" fontId="15" fillId="13" borderId="65" xfId="0" applyNumberFormat="1" applyFont="1" applyFill="1" applyBorder="1" applyAlignment="1">
      <alignment horizontal="center"/>
    </xf>
    <xf numFmtId="2" fontId="15" fillId="13" borderId="58" xfId="0" applyNumberFormat="1" applyFont="1" applyFill="1" applyBorder="1" applyAlignment="1">
      <alignment horizontal="left"/>
    </xf>
    <xf numFmtId="2" fontId="15" fillId="12" borderId="58" xfId="0" applyNumberFormat="1" applyFont="1" applyFill="1" applyBorder="1" applyAlignment="1">
      <alignment horizontal="left"/>
    </xf>
    <xf numFmtId="2" fontId="15" fillId="11" borderId="59" xfId="0" applyNumberFormat="1" applyFont="1" applyFill="1" applyBorder="1" applyAlignment="1">
      <alignment horizontal="left"/>
    </xf>
    <xf numFmtId="1" fontId="15" fillId="13" borderId="58" xfId="0" applyNumberFormat="1" applyFont="1" applyFill="1" applyBorder="1" applyAlignment="1">
      <alignment horizontal="center"/>
    </xf>
    <xf numFmtId="2" fontId="15" fillId="13" borderId="66" xfId="0" applyNumberFormat="1" applyFont="1" applyFill="1" applyBorder="1" applyAlignment="1">
      <alignment horizontal="left"/>
    </xf>
    <xf numFmtId="4" fontId="15" fillId="11" borderId="51" xfId="0" applyNumberFormat="1" applyFont="1" applyFill="1" applyBorder="1" applyAlignment="1">
      <alignment horizontal="left"/>
    </xf>
    <xf numFmtId="4" fontId="15" fillId="11" borderId="5" xfId="0" applyNumberFormat="1" applyFont="1" applyFill="1" applyBorder="1" applyAlignment="1">
      <alignment horizontal="left"/>
    </xf>
    <xf numFmtId="4" fontId="15" fillId="11" borderId="50" xfId="0" applyNumberFormat="1" applyFont="1" applyFill="1" applyBorder="1" applyAlignment="1">
      <alignment horizontal="left"/>
    </xf>
    <xf numFmtId="4" fontId="15" fillId="13" borderId="53" xfId="0" applyNumberFormat="1" applyFont="1" applyFill="1" applyBorder="1" applyAlignment="1">
      <alignment horizontal="left"/>
    </xf>
    <xf numFmtId="0" fontId="15" fillId="13" borderId="69" xfId="0" applyFont="1" applyFill="1" applyBorder="1" applyAlignment="1">
      <alignment horizontal="left"/>
    </xf>
    <xf numFmtId="0" fontId="15" fillId="13" borderId="70" xfId="0" applyFont="1" applyFill="1" applyBorder="1" applyAlignment="1">
      <alignment horizontal="left"/>
    </xf>
    <xf numFmtId="0" fontId="15" fillId="13" borderId="71" xfId="0" applyFont="1" applyFill="1" applyBorder="1" applyAlignment="1">
      <alignment horizontal="right"/>
    </xf>
    <xf numFmtId="0" fontId="15" fillId="12" borderId="69" xfId="0" applyFont="1" applyFill="1" applyBorder="1" applyAlignment="1">
      <alignment horizontal="left"/>
    </xf>
    <xf numFmtId="0" fontId="15" fillId="12" borderId="70" xfId="0" applyFont="1" applyFill="1" applyBorder="1" applyAlignment="1">
      <alignment horizontal="left"/>
    </xf>
    <xf numFmtId="0" fontId="15" fillId="12" borderId="71" xfId="0" applyFont="1" applyFill="1" applyBorder="1" applyAlignment="1">
      <alignment horizontal="right"/>
    </xf>
    <xf numFmtId="0" fontId="15" fillId="11" borderId="69" xfId="0" applyFont="1" applyFill="1" applyBorder="1" applyAlignment="1">
      <alignment horizontal="left"/>
    </xf>
    <xf numFmtId="0" fontId="15" fillId="11" borderId="70" xfId="0" applyFont="1" applyFill="1" applyBorder="1" applyAlignment="1">
      <alignment horizontal="left"/>
    </xf>
    <xf numFmtId="0" fontId="15" fillId="11" borderId="70" xfId="0" applyFont="1" applyFill="1" applyBorder="1" applyAlignment="1">
      <alignment horizontal="right"/>
    </xf>
    <xf numFmtId="0" fontId="15" fillId="13" borderId="75" xfId="0" applyFont="1" applyFill="1" applyBorder="1" applyAlignment="1">
      <alignment horizontal="right"/>
    </xf>
    <xf numFmtId="0" fontId="15" fillId="13" borderId="76" xfId="0" applyFont="1" applyFill="1" applyBorder="1" applyAlignment="1">
      <alignment horizontal="left"/>
    </xf>
    <xf numFmtId="0" fontId="15" fillId="13" borderId="70" xfId="0" applyFont="1" applyFill="1" applyBorder="1" applyAlignment="1">
      <alignment horizontal="right"/>
    </xf>
    <xf numFmtId="0" fontId="15" fillId="12" borderId="70" xfId="0" applyFont="1" applyFill="1" applyBorder="1" applyAlignment="1">
      <alignment horizontal="right"/>
    </xf>
    <xf numFmtId="0" fontId="15" fillId="11" borderId="71" xfId="0" applyFont="1" applyFill="1" applyBorder="1" applyAlignment="1">
      <alignment horizontal="right"/>
    </xf>
    <xf numFmtId="0" fontId="15" fillId="13" borderId="77" xfId="0" applyFont="1" applyFill="1" applyBorder="1" applyAlignment="1">
      <alignment horizontal="right"/>
    </xf>
    <xf numFmtId="1" fontId="15" fillId="9" borderId="57" xfId="0" applyNumberFormat="1" applyFont="1" applyFill="1" applyBorder="1" applyAlignment="1">
      <alignment horizontal="center"/>
    </xf>
    <xf numFmtId="0" fontId="16" fillId="9" borderId="58" xfId="0" applyFont="1" applyFill="1" applyBorder="1" applyAlignment="1">
      <alignment horizontal="left"/>
    </xf>
    <xf numFmtId="2" fontId="15" fillId="9" borderId="59" xfId="0" applyNumberFormat="1" applyFont="1" applyFill="1" applyBorder="1" applyAlignment="1">
      <alignment horizontal="left"/>
    </xf>
    <xf numFmtId="1" fontId="15" fillId="11" borderId="58" xfId="0" applyNumberFormat="1" applyFont="1" applyFill="1" applyBorder="1" applyAlignment="1">
      <alignment horizontal="center"/>
    </xf>
    <xf numFmtId="4" fontId="15" fillId="13" borderId="23" xfId="0" applyNumberFormat="1" applyFont="1" applyFill="1" applyBorder="1" applyAlignment="1">
      <alignment horizontal="left"/>
    </xf>
    <xf numFmtId="0" fontId="15" fillId="9" borderId="69" xfId="0" applyFont="1" applyFill="1" applyBorder="1" applyAlignment="1">
      <alignment horizontal="left"/>
    </xf>
    <xf numFmtId="0" fontId="15" fillId="9" borderId="70" xfId="0" applyFont="1" applyFill="1" applyBorder="1" applyAlignment="1">
      <alignment horizontal="left"/>
    </xf>
    <xf numFmtId="0" fontId="15" fillId="9" borderId="71" xfId="0" applyFont="1" applyFill="1" applyBorder="1" applyAlignment="1">
      <alignment horizontal="right"/>
    </xf>
    <xf numFmtId="1" fontId="15" fillId="11" borderId="65" xfId="0" applyNumberFormat="1" applyFont="1" applyFill="1" applyBorder="1" applyAlignment="1">
      <alignment horizontal="center"/>
    </xf>
    <xf numFmtId="1" fontId="15" fillId="3" borderId="57" xfId="0" applyNumberFormat="1" applyFont="1" applyFill="1" applyBorder="1" applyAlignment="1">
      <alignment horizontal="center"/>
    </xf>
    <xf numFmtId="0" fontId="16" fillId="3" borderId="58" xfId="0" applyFont="1" applyFill="1" applyBorder="1" applyAlignment="1">
      <alignment horizontal="left"/>
    </xf>
    <xf numFmtId="2" fontId="15" fillId="3" borderId="64" xfId="0" applyNumberFormat="1" applyFont="1" applyFill="1" applyBorder="1" applyAlignment="1">
      <alignment horizontal="left"/>
    </xf>
    <xf numFmtId="2" fontId="15" fillId="3" borderId="59" xfId="0" applyNumberFormat="1" applyFont="1" applyFill="1" applyBorder="1" applyAlignment="1">
      <alignment horizontal="left"/>
    </xf>
    <xf numFmtId="4" fontId="15" fillId="11" borderId="23" xfId="0" applyNumberFormat="1" applyFont="1" applyFill="1" applyBorder="1" applyAlignment="1">
      <alignment horizontal="left"/>
    </xf>
    <xf numFmtId="4" fontId="15" fillId="3" borderId="52" xfId="0" applyNumberFormat="1" applyFont="1" applyFill="1" applyBorder="1" applyAlignment="1">
      <alignment horizontal="left"/>
    </xf>
    <xf numFmtId="0" fontId="15" fillId="11" borderId="76" xfId="0" applyFont="1" applyFill="1" applyBorder="1" applyAlignment="1">
      <alignment horizontal="left"/>
    </xf>
    <xf numFmtId="0" fontId="15" fillId="3" borderId="69" xfId="0" applyFont="1" applyFill="1" applyBorder="1" applyAlignment="1">
      <alignment horizontal="left"/>
    </xf>
    <xf numFmtId="0" fontId="15" fillId="3" borderId="70" xfId="0" applyFont="1" applyFill="1" applyBorder="1" applyAlignment="1">
      <alignment horizontal="left"/>
    </xf>
    <xf numFmtId="0" fontId="15" fillId="3" borderId="75" xfId="0" applyFont="1" applyFill="1" applyBorder="1" applyAlignment="1">
      <alignment horizontal="right"/>
    </xf>
    <xf numFmtId="0" fontId="15" fillId="3" borderId="71" xfId="0" applyFont="1" applyFill="1" applyBorder="1" applyAlignment="1">
      <alignment horizontal="right"/>
    </xf>
    <xf numFmtId="1" fontId="15" fillId="9" borderId="58" xfId="0" applyNumberFormat="1" applyFont="1" applyFill="1" applyBorder="1" applyAlignment="1">
      <alignment horizontal="center"/>
    </xf>
    <xf numFmtId="1" fontId="15" fillId="3" borderId="58" xfId="0" applyNumberFormat="1" applyFont="1" applyFill="1" applyBorder="1" applyAlignment="1">
      <alignment horizontal="center"/>
    </xf>
    <xf numFmtId="0" fontId="15" fillId="13" borderId="23" xfId="0" applyFont="1" applyFill="1" applyBorder="1" applyAlignment="1">
      <alignment horizontal="left"/>
    </xf>
    <xf numFmtId="0" fontId="15" fillId="11" borderId="51" xfId="0" applyFont="1" applyFill="1" applyBorder="1" applyAlignment="1">
      <alignment horizontal="left"/>
    </xf>
    <xf numFmtId="0" fontId="15" fillId="11" borderId="5" xfId="0" applyFont="1" applyFill="1" applyBorder="1" applyAlignment="1">
      <alignment horizontal="left"/>
    </xf>
    <xf numFmtId="0" fontId="15" fillId="11" borderId="50" xfId="0" applyFont="1" applyFill="1" applyBorder="1" applyAlignment="1">
      <alignment horizontal="left"/>
    </xf>
    <xf numFmtId="0" fontId="15" fillId="13" borderId="50" xfId="0" applyFont="1" applyFill="1" applyBorder="1" applyAlignment="1">
      <alignment horizontal="left"/>
    </xf>
    <xf numFmtId="2" fontId="15" fillId="9" borderId="58" xfId="0" applyNumberFormat="1" applyFont="1" applyFill="1" applyBorder="1" applyAlignment="1">
      <alignment horizontal="left"/>
    </xf>
    <xf numFmtId="2" fontId="15" fillId="3" borderId="58" xfId="0" applyNumberFormat="1" applyFont="1" applyFill="1" applyBorder="1" applyAlignment="1">
      <alignment horizontal="left"/>
    </xf>
    <xf numFmtId="2" fontId="15" fillId="9" borderId="64" xfId="0" applyNumberFormat="1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5" fillId="13" borderId="53" xfId="0" applyFont="1" applyFill="1" applyBorder="1" applyAlignment="1">
      <alignment horizontal="left"/>
    </xf>
    <xf numFmtId="4" fontId="15" fillId="9" borderId="52" xfId="0" applyNumberFormat="1" applyFont="1" applyFill="1" applyBorder="1" applyAlignment="1">
      <alignment horizontal="left"/>
    </xf>
    <xf numFmtId="0" fontId="15" fillId="9" borderId="70" xfId="0" applyFont="1" applyFill="1" applyBorder="1" applyAlignment="1">
      <alignment horizontal="right"/>
    </xf>
    <xf numFmtId="0" fontId="15" fillId="3" borderId="70" xfId="0" applyFont="1" applyFill="1" applyBorder="1" applyAlignment="1">
      <alignment horizontal="right"/>
    </xf>
    <xf numFmtId="0" fontId="15" fillId="9" borderId="75" xfId="0" applyFont="1" applyFill="1" applyBorder="1" applyAlignment="1">
      <alignment horizontal="right"/>
    </xf>
    <xf numFmtId="0" fontId="15" fillId="12" borderId="50" xfId="0" applyFont="1" applyFill="1" applyBorder="1" applyAlignment="1">
      <alignment horizontal="left"/>
    </xf>
    <xf numFmtId="1" fontId="15" fillId="13" borderId="51" xfId="0" applyNumberFormat="1" applyFont="1" applyFill="1" applyBorder="1" applyAlignment="1">
      <alignment horizontal="center"/>
    </xf>
    <xf numFmtId="2" fontId="15" fillId="11" borderId="64" xfId="0" applyNumberFormat="1" applyFont="1" applyFill="1" applyBorder="1" applyAlignment="1">
      <alignment horizontal="left"/>
    </xf>
    <xf numFmtId="0" fontId="15" fillId="9" borderId="50" xfId="0" applyFont="1" applyFill="1" applyBorder="1" applyAlignment="1">
      <alignment horizontal="left"/>
    </xf>
    <xf numFmtId="4" fontId="15" fillId="11" borderId="52" xfId="0" applyNumberFormat="1" applyFont="1" applyFill="1" applyBorder="1" applyAlignment="1">
      <alignment horizontal="left"/>
    </xf>
    <xf numFmtId="0" fontId="15" fillId="11" borderId="75" xfId="0" applyFont="1" applyFill="1" applyBorder="1" applyAlignment="1">
      <alignment horizontal="right"/>
    </xf>
    <xf numFmtId="1" fontId="15" fillId="9" borderId="51" xfId="0" applyNumberFormat="1" applyFont="1" applyFill="1" applyBorder="1" applyAlignment="1">
      <alignment horizontal="center"/>
    </xf>
    <xf numFmtId="2" fontId="15" fillId="11" borderId="66" xfId="0" applyNumberFormat="1" applyFont="1" applyFill="1" applyBorder="1" applyAlignment="1">
      <alignment horizontal="left"/>
    </xf>
    <xf numFmtId="0" fontId="15" fillId="11" borderId="53" xfId="0" applyFont="1" applyFill="1" applyBorder="1" applyAlignment="1">
      <alignment horizontal="left"/>
    </xf>
    <xf numFmtId="4" fontId="15" fillId="11" borderId="53" xfId="0" applyNumberFormat="1" applyFont="1" applyFill="1" applyBorder="1" applyAlignment="1">
      <alignment horizontal="left"/>
    </xf>
    <xf numFmtId="0" fontId="15" fillId="13" borderId="85" xfId="0" applyFont="1" applyFill="1" applyBorder="1" applyAlignment="1">
      <alignment horizontal="left"/>
    </xf>
    <xf numFmtId="0" fontId="15" fillId="13" borderId="86" xfId="0" applyFont="1" applyFill="1" applyBorder="1" applyAlignment="1">
      <alignment horizontal="left"/>
    </xf>
    <xf numFmtId="0" fontId="15" fillId="13" borderId="86" xfId="0" applyFont="1" applyFill="1" applyBorder="1" applyAlignment="1">
      <alignment horizontal="right"/>
    </xf>
    <xf numFmtId="0" fontId="15" fillId="11" borderId="87" xfId="0" applyFont="1" applyFill="1" applyBorder="1" applyAlignment="1">
      <alignment horizontal="left"/>
    </xf>
    <xf numFmtId="0" fontId="15" fillId="11" borderId="86" xfId="0" applyFont="1" applyFill="1" applyBorder="1" applyAlignment="1">
      <alignment horizontal="left"/>
    </xf>
    <xf numFmtId="0" fontId="15" fillId="11" borderId="86" xfId="0" applyFont="1" applyFill="1" applyBorder="1" applyAlignment="1">
      <alignment horizontal="right"/>
    </xf>
    <xf numFmtId="0" fontId="15" fillId="12" borderId="86" xfId="0" applyFont="1" applyFill="1" applyBorder="1" applyAlignment="1">
      <alignment horizontal="left"/>
    </xf>
    <xf numFmtId="0" fontId="15" fillId="12" borderId="86" xfId="0" applyFont="1" applyFill="1" applyBorder="1" applyAlignment="1">
      <alignment horizontal="right"/>
    </xf>
    <xf numFmtId="0" fontId="15" fillId="9" borderId="87" xfId="0" applyFont="1" applyFill="1" applyBorder="1" applyAlignment="1">
      <alignment horizontal="left"/>
    </xf>
    <xf numFmtId="0" fontId="15" fillId="9" borderId="86" xfId="0" applyFont="1" applyFill="1" applyBorder="1" applyAlignment="1">
      <alignment horizontal="left"/>
    </xf>
    <xf numFmtId="0" fontId="15" fillId="9" borderId="91" xfId="0" applyFont="1" applyFill="1" applyBorder="1" applyAlignment="1">
      <alignment horizontal="right"/>
    </xf>
    <xf numFmtId="0" fontId="15" fillId="13" borderId="87" xfId="0" applyFont="1" applyFill="1" applyBorder="1" applyAlignment="1">
      <alignment horizontal="left"/>
    </xf>
    <xf numFmtId="0" fontId="15" fillId="13" borderId="91" xfId="0" applyFont="1" applyFill="1" applyBorder="1" applyAlignment="1">
      <alignment horizontal="right"/>
    </xf>
    <xf numFmtId="0" fontId="15" fillId="3" borderId="86" xfId="0" applyFont="1" applyFill="1" applyBorder="1" applyAlignment="1">
      <alignment horizontal="left"/>
    </xf>
    <xf numFmtId="0" fontId="15" fillId="3" borderId="86" xfId="0" applyFont="1" applyFill="1" applyBorder="1" applyAlignment="1">
      <alignment horizontal="right"/>
    </xf>
    <xf numFmtId="0" fontId="15" fillId="3" borderId="87" xfId="0" applyFont="1" applyFill="1" applyBorder="1" applyAlignment="1">
      <alignment horizontal="left"/>
    </xf>
    <xf numFmtId="0" fontId="15" fillId="3" borderId="93" xfId="0" applyFont="1" applyFill="1" applyBorder="1" applyAlignment="1">
      <alignment horizontal="right"/>
    </xf>
    <xf numFmtId="0" fontId="15" fillId="11" borderId="85" xfId="0" applyFont="1" applyFill="1" applyBorder="1" applyAlignment="1">
      <alignment horizontal="left"/>
    </xf>
    <xf numFmtId="0" fontId="15" fillId="3" borderId="91" xfId="0" applyFont="1" applyFill="1" applyBorder="1" applyAlignment="1">
      <alignment horizontal="right"/>
    </xf>
    <xf numFmtId="0" fontId="15" fillId="11" borderId="94" xfId="0" applyFont="1" applyFill="1" applyBorder="1" applyAlignment="1">
      <alignment horizontal="right"/>
    </xf>
    <xf numFmtId="1" fontId="15" fillId="9" borderId="29" xfId="0" applyNumberFormat="1" applyFont="1" applyFill="1" applyBorder="1" applyAlignment="1">
      <alignment horizontal="center"/>
    </xf>
    <xf numFmtId="2" fontId="15" fillId="9" borderId="30" xfId="0" applyNumberFormat="1" applyFont="1" applyFill="1" applyBorder="1" applyAlignment="1">
      <alignment horizontal="left"/>
    </xf>
    <xf numFmtId="1" fontId="15" fillId="11" borderId="32" xfId="0" applyNumberFormat="1" applyFont="1" applyFill="1" applyBorder="1" applyAlignment="1">
      <alignment horizontal="center"/>
    </xf>
    <xf numFmtId="0" fontId="16" fillId="11" borderId="30" xfId="0" applyFont="1" applyFill="1" applyBorder="1" applyAlignment="1">
      <alignment horizontal="left"/>
    </xf>
    <xf numFmtId="2" fontId="15" fillId="11" borderId="31" xfId="0" applyNumberFormat="1" applyFont="1" applyFill="1" applyBorder="1" applyAlignment="1">
      <alignment horizontal="left"/>
    </xf>
    <xf numFmtId="2" fontId="15" fillId="13" borderId="30" xfId="0" applyNumberFormat="1" applyFont="1" applyFill="1" applyBorder="1" applyAlignment="1">
      <alignment horizontal="left"/>
    </xf>
    <xf numFmtId="1" fontId="15" fillId="3" borderId="30" xfId="0" applyNumberFormat="1" applyFont="1" applyFill="1" applyBorder="1" applyAlignment="1">
      <alignment horizontal="center"/>
    </xf>
    <xf numFmtId="2" fontId="15" fillId="3" borderId="37" xfId="0" applyNumberFormat="1" applyFont="1" applyFill="1" applyBorder="1" applyAlignment="1">
      <alignment horizontal="left"/>
    </xf>
    <xf numFmtId="1" fontId="15" fillId="13" borderId="29" xfId="0" applyNumberFormat="1" applyFont="1" applyFill="1" applyBorder="1" applyAlignment="1">
      <alignment horizontal="center"/>
    </xf>
    <xf numFmtId="2" fontId="15" fillId="12" borderId="30" xfId="0" applyNumberFormat="1" applyFont="1" applyFill="1" applyBorder="1" applyAlignment="1">
      <alignment horizontal="left"/>
    </xf>
    <xf numFmtId="2" fontId="15" fillId="9" borderId="38" xfId="0" applyNumberFormat="1" applyFont="1" applyFill="1" applyBorder="1" applyAlignment="1">
      <alignment horizontal="left"/>
    </xf>
    <xf numFmtId="0" fontId="15" fillId="9" borderId="53" xfId="0" applyFont="1" applyFill="1" applyBorder="1" applyAlignment="1">
      <alignment horizontal="left"/>
    </xf>
    <xf numFmtId="4" fontId="15" fillId="9" borderId="23" xfId="0" applyNumberFormat="1" applyFont="1" applyFill="1" applyBorder="1" applyAlignment="1">
      <alignment horizontal="left"/>
    </xf>
    <xf numFmtId="4" fontId="15" fillId="9" borderId="53" xfId="0" applyNumberFormat="1" applyFont="1" applyFill="1" applyBorder="1" applyAlignment="1">
      <alignment horizontal="left"/>
    </xf>
    <xf numFmtId="0" fontId="15" fillId="9" borderId="23" xfId="0" applyFont="1" applyFill="1" applyBorder="1" applyAlignment="1">
      <alignment horizontal="left"/>
    </xf>
    <xf numFmtId="0" fontId="15" fillId="11" borderId="50" xfId="0" applyFont="1" applyFill="1" applyBorder="1" applyAlignment="1">
      <alignment horizontal="right"/>
    </xf>
    <xf numFmtId="0" fontId="15" fillId="13" borderId="5" xfId="0" applyFont="1" applyFill="1" applyBorder="1" applyAlignment="1">
      <alignment horizontal="right"/>
    </xf>
    <xf numFmtId="0" fontId="15" fillId="9" borderId="77" xfId="0" applyFont="1" applyFill="1" applyBorder="1" applyAlignment="1">
      <alignment horizontal="right"/>
    </xf>
    <xf numFmtId="0" fontId="15" fillId="11" borderId="23" xfId="0" applyFont="1" applyFill="1" applyBorder="1" applyAlignment="1">
      <alignment horizontal="left"/>
    </xf>
    <xf numFmtId="0" fontId="15" fillId="11" borderId="77" xfId="0" applyFont="1" applyFill="1" applyBorder="1" applyAlignment="1">
      <alignment horizontal="right"/>
    </xf>
    <xf numFmtId="1" fontId="15" fillId="3" borderId="65" xfId="0" applyNumberFormat="1" applyFont="1" applyFill="1" applyBorder="1" applyAlignment="1">
      <alignment horizontal="center"/>
    </xf>
    <xf numFmtId="2" fontId="15" fillId="9" borderId="66" xfId="0" applyNumberFormat="1" applyFont="1" applyFill="1" applyBorder="1" applyAlignment="1">
      <alignment horizontal="left"/>
    </xf>
    <xf numFmtId="0" fontId="15" fillId="3" borderId="85" xfId="0" applyFont="1" applyFill="1" applyBorder="1" applyAlignment="1">
      <alignment horizontal="left"/>
    </xf>
    <xf numFmtId="0" fontId="15" fillId="9" borderId="86" xfId="0" applyFont="1" applyFill="1" applyBorder="1" applyAlignment="1">
      <alignment horizontal="right"/>
    </xf>
    <xf numFmtId="0" fontId="15" fillId="9" borderId="94" xfId="0" applyFont="1" applyFill="1" applyBorder="1" applyAlignment="1">
      <alignment horizontal="right"/>
    </xf>
    <xf numFmtId="2" fontId="15" fillId="11" borderId="30" xfId="0" applyNumberFormat="1" applyFont="1" applyFill="1" applyBorder="1" applyAlignment="1">
      <alignment horizontal="left"/>
    </xf>
    <xf numFmtId="1" fontId="15" fillId="9" borderId="30" xfId="0" applyNumberFormat="1" applyFont="1" applyFill="1" applyBorder="1" applyAlignment="1">
      <alignment horizontal="center"/>
    </xf>
    <xf numFmtId="2" fontId="15" fillId="9" borderId="37" xfId="0" applyNumberFormat="1" applyFont="1" applyFill="1" applyBorder="1" applyAlignment="1">
      <alignment horizontal="left"/>
    </xf>
    <xf numFmtId="2" fontId="15" fillId="13" borderId="38" xfId="0" applyNumberFormat="1" applyFont="1" applyFill="1" applyBorder="1" applyAlignment="1">
      <alignment horizontal="left"/>
    </xf>
    <xf numFmtId="0" fontId="15" fillId="12" borderId="87" xfId="0" applyFont="1" applyFill="1" applyBorder="1" applyAlignment="1">
      <alignment horizontal="left"/>
    </xf>
    <xf numFmtId="0" fontId="15" fillId="12" borderId="91" xfId="0" applyFont="1" applyFill="1" applyBorder="1" applyAlignment="1">
      <alignment horizontal="right"/>
    </xf>
    <xf numFmtId="0" fontId="15" fillId="13" borderId="93" xfId="0" applyFont="1" applyFill="1" applyBorder="1" applyAlignment="1">
      <alignment horizontal="right"/>
    </xf>
    <xf numFmtId="0" fontId="15" fillId="9" borderId="93" xfId="0" applyFont="1" applyFill="1" applyBorder="1" applyAlignment="1">
      <alignment horizontal="right"/>
    </xf>
    <xf numFmtId="0" fontId="15" fillId="13" borderId="94" xfId="0" applyFont="1" applyFill="1" applyBorder="1" applyAlignment="1">
      <alignment horizontal="right"/>
    </xf>
    <xf numFmtId="1" fontId="15" fillId="0" borderId="96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2" fontId="15" fillId="0" borderId="0" xfId="0" applyNumberFormat="1" applyFont="1" applyAlignment="1">
      <alignment horizontal="left"/>
    </xf>
    <xf numFmtId="1" fontId="15" fillId="0" borderId="44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left"/>
    </xf>
    <xf numFmtId="4" fontId="15" fillId="0" borderId="11" xfId="0" applyNumberFormat="1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01" xfId="0" applyFont="1" applyBorder="1" applyAlignment="1">
      <alignment horizontal="left"/>
    </xf>
    <xf numFmtId="0" fontId="2" fillId="3" borderId="12" xfId="0" applyFont="1" applyFill="1" applyBorder="1"/>
    <xf numFmtId="0" fontId="0" fillId="3" borderId="12" xfId="0" applyFont="1" applyFill="1" applyBorder="1"/>
    <xf numFmtId="0" fontId="20" fillId="0" borderId="0" xfId="0" applyFont="1"/>
    <xf numFmtId="0" fontId="21" fillId="0" borderId="0" xfId="0" applyFont="1"/>
    <xf numFmtId="0" fontId="2" fillId="17" borderId="25" xfId="0" applyFont="1" applyFill="1" applyBorder="1" applyAlignment="1">
      <alignment horizontal="center" vertical="center" wrapText="1"/>
    </xf>
    <xf numFmtId="0" fontId="0" fillId="17" borderId="106" xfId="0" applyFont="1" applyFill="1" applyBorder="1" applyAlignment="1">
      <alignment horizontal="center" vertical="center" wrapText="1"/>
    </xf>
    <xf numFmtId="0" fontId="22" fillId="18" borderId="111" xfId="0" applyFont="1" applyFill="1" applyBorder="1"/>
    <xf numFmtId="3" fontId="17" fillId="18" borderId="115" xfId="0" applyNumberFormat="1" applyFont="1" applyFill="1" applyBorder="1" applyAlignment="1">
      <alignment horizontal="center" vertical="center"/>
    </xf>
    <xf numFmtId="0" fontId="22" fillId="18" borderId="4" xfId="0" applyFont="1" applyFill="1" applyBorder="1"/>
    <xf numFmtId="3" fontId="17" fillId="18" borderId="4" xfId="0" applyNumberFormat="1" applyFont="1" applyFill="1" applyBorder="1" applyAlignment="1">
      <alignment vertical="center"/>
    </xf>
    <xf numFmtId="0" fontId="22" fillId="3" borderId="111" xfId="0" applyFont="1" applyFill="1" applyBorder="1"/>
    <xf numFmtId="0" fontId="0" fillId="17" borderId="4" xfId="0" applyFont="1" applyFill="1" applyBorder="1"/>
    <xf numFmtId="0" fontId="22" fillId="3" borderId="117" xfId="0" applyFont="1" applyFill="1" applyBorder="1"/>
    <xf numFmtId="0" fontId="22" fillId="3" borderId="119" xfId="0" applyFont="1" applyFill="1" applyBorder="1"/>
    <xf numFmtId="0" fontId="22" fillId="19" borderId="111" xfId="0" applyFont="1" applyFill="1" applyBorder="1"/>
    <xf numFmtId="0" fontId="22" fillId="19" borderId="117" xfId="0" applyFont="1" applyFill="1" applyBorder="1"/>
    <xf numFmtId="0" fontId="22" fillId="0" borderId="117" xfId="0" applyFont="1" applyBorder="1"/>
    <xf numFmtId="0" fontId="22" fillId="0" borderId="119" xfId="0" applyFont="1" applyBorder="1"/>
    <xf numFmtId="4" fontId="3" fillId="4" borderId="4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0" fillId="0" borderId="0" xfId="0" applyNumberFormat="1" applyFont="1"/>
    <xf numFmtId="3" fontId="0" fillId="0" borderId="0" xfId="0" applyNumberFormat="1" applyFont="1"/>
    <xf numFmtId="0" fontId="6" fillId="20" borderId="4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3" fontId="3" fillId="20" borderId="4" xfId="0" applyNumberFormat="1" applyFont="1" applyFill="1" applyBorder="1" applyAlignment="1">
      <alignment horizontal="center" vertical="center"/>
    </xf>
    <xf numFmtId="4" fontId="3" fillId="21" borderId="4" xfId="0" applyNumberFormat="1" applyFont="1" applyFill="1" applyBorder="1" applyAlignment="1">
      <alignment horizontal="center" vertical="center"/>
    </xf>
    <xf numFmtId="3" fontId="5" fillId="21" borderId="4" xfId="0" applyNumberFormat="1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/>
    </xf>
    <xf numFmtId="0" fontId="6" fillId="22" borderId="4" xfId="0" applyFont="1" applyFill="1" applyBorder="1" applyAlignment="1">
      <alignment horizontal="center" vertical="center"/>
    </xf>
    <xf numFmtId="0" fontId="3" fillId="23" borderId="4" xfId="0" applyFont="1" applyFill="1" applyBorder="1" applyAlignment="1">
      <alignment horizontal="center" vertical="center"/>
    </xf>
    <xf numFmtId="3" fontId="3" fillId="22" borderId="4" xfId="0" applyNumberFormat="1" applyFont="1" applyFill="1" applyBorder="1" applyAlignment="1">
      <alignment horizontal="center" vertical="center"/>
    </xf>
    <xf numFmtId="4" fontId="3" fillId="23" borderId="4" xfId="0" applyNumberFormat="1" applyFont="1" applyFill="1" applyBorder="1" applyAlignment="1">
      <alignment horizontal="center" vertical="center"/>
    </xf>
    <xf numFmtId="3" fontId="5" fillId="23" borderId="4" xfId="0" applyNumberFormat="1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3" fontId="3" fillId="24" borderId="4" xfId="0" applyNumberFormat="1" applyFont="1" applyFill="1" applyBorder="1" applyAlignment="1">
      <alignment horizontal="center" vertical="center"/>
    </xf>
    <xf numFmtId="4" fontId="3" fillId="25" borderId="4" xfId="0" applyNumberFormat="1" applyFont="1" applyFill="1" applyBorder="1" applyAlignment="1">
      <alignment horizontal="center" vertical="center"/>
    </xf>
    <xf numFmtId="3" fontId="5" fillId="25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/>
    <xf numFmtId="0" fontId="0" fillId="26" borderId="0" xfId="0" applyFont="1" applyFill="1" applyAlignment="1"/>
    <xf numFmtId="0" fontId="6" fillId="27" borderId="4" xfId="0" applyFont="1" applyFill="1" applyBorder="1" applyAlignment="1">
      <alignment horizontal="center" vertical="center"/>
    </xf>
    <xf numFmtId="0" fontId="3" fillId="27" borderId="4" xfId="0" applyFont="1" applyFill="1" applyBorder="1" applyAlignment="1">
      <alignment horizontal="center" vertical="center"/>
    </xf>
    <xf numFmtId="3" fontId="3" fillId="27" borderId="4" xfId="0" applyNumberFormat="1" applyFont="1" applyFill="1" applyBorder="1" applyAlignment="1">
      <alignment horizontal="center" vertical="center"/>
    </xf>
    <xf numFmtId="4" fontId="3" fillId="27" borderId="4" xfId="0" applyNumberFormat="1" applyFont="1" applyFill="1" applyBorder="1" applyAlignment="1">
      <alignment horizontal="center" vertical="center"/>
    </xf>
    <xf numFmtId="3" fontId="5" fillId="27" borderId="4" xfId="0" applyNumberFormat="1" applyFont="1" applyFill="1" applyBorder="1" applyAlignment="1">
      <alignment horizontal="center" vertical="center" wrapText="1"/>
    </xf>
    <xf numFmtId="0" fontId="5" fillId="21" borderId="4" xfId="0" applyFont="1" applyFill="1" applyBorder="1" applyAlignment="1">
      <alignment horizontal="center" vertical="center"/>
    </xf>
    <xf numFmtId="0" fontId="6" fillId="28" borderId="4" xfId="0" applyFont="1" applyFill="1" applyBorder="1" applyAlignment="1">
      <alignment horizontal="center" vertical="center"/>
    </xf>
    <xf numFmtId="0" fontId="3" fillId="29" borderId="4" xfId="0" applyFont="1" applyFill="1" applyBorder="1" applyAlignment="1">
      <alignment horizontal="center" vertical="center"/>
    </xf>
    <xf numFmtId="3" fontId="3" fillId="28" borderId="4" xfId="0" applyNumberFormat="1" applyFont="1" applyFill="1" applyBorder="1" applyAlignment="1">
      <alignment horizontal="center" vertical="center"/>
    </xf>
    <xf numFmtId="4" fontId="3" fillId="29" borderId="4" xfId="0" applyNumberFormat="1" applyFont="1" applyFill="1" applyBorder="1" applyAlignment="1">
      <alignment horizontal="center" vertical="center"/>
    </xf>
    <xf numFmtId="3" fontId="5" fillId="29" borderId="4" xfId="0" applyNumberFormat="1" applyFont="1" applyFill="1" applyBorder="1" applyAlignment="1">
      <alignment horizontal="center" vertical="center" wrapText="1"/>
    </xf>
    <xf numFmtId="0" fontId="3" fillId="28" borderId="4" xfId="0" applyFont="1" applyFill="1" applyBorder="1" applyAlignment="1">
      <alignment horizontal="center" vertical="center"/>
    </xf>
    <xf numFmtId="0" fontId="6" fillId="30" borderId="4" xfId="0" applyFont="1" applyFill="1" applyBorder="1" applyAlignment="1">
      <alignment horizontal="center" vertical="center"/>
    </xf>
    <xf numFmtId="0" fontId="3" fillId="30" borderId="4" xfId="0" applyFont="1" applyFill="1" applyBorder="1" applyAlignment="1">
      <alignment horizontal="center" vertical="center"/>
    </xf>
    <xf numFmtId="3" fontId="17" fillId="3" borderId="6" xfId="0" applyNumberFormat="1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118" xfId="0" applyFont="1" applyBorder="1"/>
    <xf numFmtId="0" fontId="8" fillId="0" borderId="8" xfId="0" applyFont="1" applyBorder="1"/>
    <xf numFmtId="3" fontId="17" fillId="19" borderId="6" xfId="0" applyNumberFormat="1" applyFont="1" applyFill="1" applyBorder="1" applyAlignment="1">
      <alignment horizontal="center" vertical="center"/>
    </xf>
    <xf numFmtId="3" fontId="17" fillId="19" borderId="112" xfId="0" applyNumberFormat="1" applyFont="1" applyFill="1" applyBorder="1" applyAlignment="1">
      <alignment horizontal="center" vertical="center"/>
    </xf>
    <xf numFmtId="0" fontId="8" fillId="0" borderId="113" xfId="0" applyFont="1" applyBorder="1"/>
    <xf numFmtId="0" fontId="8" fillId="0" borderId="114" xfId="0" applyFont="1" applyBorder="1"/>
    <xf numFmtId="3" fontId="17" fillId="3" borderId="120" xfId="0" applyNumberFormat="1" applyFont="1" applyFill="1" applyBorder="1" applyAlignment="1">
      <alignment horizontal="center" vertical="center"/>
    </xf>
    <xf numFmtId="0" fontId="8" fillId="0" borderId="121" xfId="0" applyFont="1" applyBorder="1"/>
    <xf numFmtId="0" fontId="8" fillId="0" borderId="122" xfId="0" applyFont="1" applyBorder="1"/>
    <xf numFmtId="0" fontId="8" fillId="0" borderId="116" xfId="0" applyFont="1" applyBorder="1"/>
    <xf numFmtId="3" fontId="17" fillId="19" borderId="124" xfId="0" applyNumberFormat="1" applyFont="1" applyFill="1" applyBorder="1" applyAlignment="1">
      <alignment horizontal="center" vertical="center"/>
    </xf>
    <xf numFmtId="0" fontId="8" fillId="0" borderId="123" xfId="0" applyFont="1" applyBorder="1"/>
    <xf numFmtId="3" fontId="23" fillId="3" borderId="6" xfId="0" applyNumberFormat="1" applyFont="1" applyFill="1" applyBorder="1" applyAlignment="1">
      <alignment horizontal="center" vertical="center"/>
    </xf>
    <xf numFmtId="3" fontId="17" fillId="3" borderId="112" xfId="0" applyNumberFormat="1" applyFont="1" applyFill="1" applyBorder="1" applyAlignment="1">
      <alignment horizontal="center" vertical="center"/>
    </xf>
    <xf numFmtId="3" fontId="17" fillId="18" borderId="112" xfId="0" applyNumberFormat="1" applyFont="1" applyFill="1" applyBorder="1" applyAlignment="1">
      <alignment horizontal="center" vertical="center"/>
    </xf>
    <xf numFmtId="3" fontId="17" fillId="18" borderId="6" xfId="0" applyNumberFormat="1" applyFont="1" applyFill="1" applyBorder="1" applyAlignment="1">
      <alignment horizontal="center" vertical="center"/>
    </xf>
    <xf numFmtId="1" fontId="17" fillId="12" borderId="60" xfId="0" applyNumberFormat="1" applyFont="1" applyFill="1" applyBorder="1" applyAlignment="1">
      <alignment horizontal="center" vertical="center" wrapText="1"/>
    </xf>
    <xf numFmtId="0" fontId="8" fillId="0" borderId="61" xfId="0" applyFont="1" applyBorder="1"/>
    <xf numFmtId="0" fontId="8" fillId="0" borderId="62" xfId="0" applyFont="1" applyBorder="1"/>
    <xf numFmtId="0" fontId="8" fillId="0" borderId="44" xfId="0" applyFont="1" applyBorder="1"/>
    <xf numFmtId="0" fontId="0" fillId="0" borderId="0" xfId="0" applyFont="1" applyAlignment="1"/>
    <xf numFmtId="0" fontId="8" fillId="0" borderId="45" xfId="0" applyFont="1" applyBorder="1"/>
    <xf numFmtId="0" fontId="8" fillId="0" borderId="72" xfId="0" applyFont="1" applyBorder="1"/>
    <xf numFmtId="0" fontId="8" fillId="0" borderId="73" xfId="0" applyFont="1" applyBorder="1"/>
    <xf numFmtId="0" fontId="8" fillId="0" borderId="74" xfId="0" applyFont="1" applyBorder="1"/>
    <xf numFmtId="0" fontId="15" fillId="12" borderId="47" xfId="0" applyFont="1" applyFill="1" applyBorder="1" applyAlignment="1">
      <alignment horizontal="left"/>
    </xf>
    <xf numFmtId="0" fontId="8" fillId="0" borderId="41" xfId="0" applyFont="1" applyBorder="1"/>
    <xf numFmtId="0" fontId="8" fillId="0" borderId="42" xfId="0" applyFont="1" applyBorder="1"/>
    <xf numFmtId="0" fontId="15" fillId="12" borderId="43" xfId="0" applyFont="1" applyFill="1" applyBorder="1" applyAlignment="1">
      <alignment horizontal="left"/>
    </xf>
    <xf numFmtId="0" fontId="15" fillId="13" borderId="43" xfId="0" applyFont="1" applyFill="1" applyBorder="1" applyAlignment="1">
      <alignment horizontal="left"/>
    </xf>
    <xf numFmtId="0" fontId="8" fillId="0" borderId="48" xfId="0" applyFont="1" applyBorder="1"/>
    <xf numFmtId="0" fontId="15" fillId="13" borderId="40" xfId="0" applyFont="1" applyFill="1" applyBorder="1" applyAlignment="1">
      <alignment horizontal="left"/>
    </xf>
    <xf numFmtId="0" fontId="15" fillId="3" borderId="47" xfId="0" applyFont="1" applyFill="1" applyBorder="1" applyAlignment="1">
      <alignment horizontal="left"/>
    </xf>
    <xf numFmtId="1" fontId="14" fillId="15" borderId="63" xfId="0" applyNumberFormat="1" applyFont="1" applyFill="1" applyBorder="1" applyAlignment="1">
      <alignment horizontal="center" vertical="center"/>
    </xf>
    <xf numFmtId="0" fontId="8" fillId="0" borderId="46" xfId="0" applyFont="1" applyBorder="1"/>
    <xf numFmtId="0" fontId="8" fillId="0" borderId="55" xfId="0" applyFont="1" applyBorder="1"/>
    <xf numFmtId="4" fontId="15" fillId="3" borderId="40" xfId="0" applyNumberFormat="1" applyFont="1" applyFill="1" applyBorder="1" applyAlignment="1">
      <alignment horizontal="left"/>
    </xf>
    <xf numFmtId="0" fontId="15" fillId="3" borderId="40" xfId="0" applyFont="1" applyFill="1" applyBorder="1" applyAlignment="1">
      <alignment horizontal="left"/>
    </xf>
    <xf numFmtId="3" fontId="17" fillId="0" borderId="102" xfId="0" applyNumberFormat="1" applyFont="1" applyBorder="1" applyAlignment="1">
      <alignment horizontal="center" vertical="center"/>
    </xf>
    <xf numFmtId="0" fontId="8" fillId="0" borderId="103" xfId="0" applyFont="1" applyBorder="1"/>
    <xf numFmtId="0" fontId="8" fillId="0" borderId="104" xfId="0" applyFont="1" applyBorder="1"/>
    <xf numFmtId="0" fontId="8" fillId="0" borderId="99" xfId="0" applyFont="1" applyBorder="1"/>
    <xf numFmtId="0" fontId="8" fillId="0" borderId="13" xfId="0" applyFont="1" applyBorder="1"/>
    <xf numFmtId="0" fontId="8" fillId="0" borderId="101" xfId="0" applyFont="1" applyBorder="1"/>
    <xf numFmtId="1" fontId="14" fillId="15" borderId="36" xfId="0" applyNumberFormat="1" applyFont="1" applyFill="1" applyBorder="1" applyAlignment="1">
      <alignment horizontal="center" vertical="center"/>
    </xf>
    <xf numFmtId="4" fontId="15" fillId="11" borderId="40" xfId="0" applyNumberFormat="1" applyFont="1" applyFill="1" applyBorder="1" applyAlignment="1">
      <alignment horizontal="left"/>
    </xf>
    <xf numFmtId="4" fontId="15" fillId="13" borderId="40" xfId="0" applyNumberFormat="1" applyFont="1" applyFill="1" applyBorder="1" applyAlignment="1">
      <alignment horizontal="left"/>
    </xf>
    <xf numFmtId="0" fontId="8" fillId="0" borderId="92" xfId="0" applyFont="1" applyBorder="1"/>
    <xf numFmtId="3" fontId="17" fillId="3" borderId="10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44" xfId="0" applyFont="1" applyBorder="1" applyAlignment="1">
      <alignment horizontal="left"/>
    </xf>
    <xf numFmtId="0" fontId="8" fillId="0" borderId="11" xfId="0" applyFont="1" applyBorder="1"/>
    <xf numFmtId="3" fontId="17" fillId="17" borderId="108" xfId="0" applyNumberFormat="1" applyFont="1" applyFill="1" applyBorder="1" applyAlignment="1">
      <alignment horizontal="center"/>
    </xf>
    <xf numFmtId="0" fontId="8" fillId="0" borderId="109" xfId="0" applyFont="1" applyBorder="1"/>
    <xf numFmtId="0" fontId="15" fillId="9" borderId="43" xfId="0" applyFont="1" applyFill="1" applyBorder="1" applyAlignment="1">
      <alignment horizontal="left"/>
    </xf>
    <xf numFmtId="0" fontId="15" fillId="3" borderId="43" xfId="0" applyFont="1" applyFill="1" applyBorder="1" applyAlignment="1">
      <alignment horizontal="left"/>
    </xf>
    <xf numFmtId="0" fontId="15" fillId="11" borderId="43" xfId="0" applyFont="1" applyFill="1" applyBorder="1" applyAlignment="1">
      <alignment horizontal="left"/>
    </xf>
    <xf numFmtId="4" fontId="15" fillId="0" borderId="44" xfId="0" applyNumberFormat="1" applyFont="1" applyBorder="1" applyAlignment="1">
      <alignment horizontal="left"/>
    </xf>
    <xf numFmtId="4" fontId="15" fillId="0" borderId="0" xfId="0" applyNumberFormat="1" applyFont="1" applyAlignment="1">
      <alignment horizontal="left"/>
    </xf>
    <xf numFmtId="0" fontId="15" fillId="0" borderId="13" xfId="0" applyFont="1" applyBorder="1" applyAlignment="1">
      <alignment horizontal="left"/>
    </xf>
    <xf numFmtId="3" fontId="17" fillId="6" borderId="102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8" fillId="0" borderId="2" xfId="0" applyFont="1" applyBorder="1"/>
    <xf numFmtId="0" fontId="8" fillId="0" borderId="16" xfId="0" applyFont="1" applyBorder="1"/>
    <xf numFmtId="0" fontId="15" fillId="0" borderId="100" xfId="0" applyFont="1" applyBorder="1" applyAlignment="1">
      <alignment horizontal="left"/>
    </xf>
    <xf numFmtId="0" fontId="15" fillId="0" borderId="96" xfId="0" applyFont="1" applyBorder="1" applyAlignment="1">
      <alignment horizontal="left"/>
    </xf>
    <xf numFmtId="0" fontId="15" fillId="0" borderId="99" xfId="0" applyFont="1" applyBorder="1" applyAlignment="1">
      <alignment horizontal="left"/>
    </xf>
    <xf numFmtId="4" fontId="15" fillId="0" borderId="96" xfId="0" applyNumberFormat="1" applyFont="1" applyBorder="1" applyAlignment="1">
      <alignment horizontal="left"/>
    </xf>
    <xf numFmtId="0" fontId="15" fillId="13" borderId="47" xfId="0" applyFont="1" applyFill="1" applyBorder="1" applyAlignment="1">
      <alignment horizontal="left"/>
    </xf>
    <xf numFmtId="0" fontId="8" fillId="0" borderId="49" xfId="0" applyFont="1" applyBorder="1"/>
    <xf numFmtId="0" fontId="15" fillId="11" borderId="47" xfId="0" applyFont="1" applyFill="1" applyBorder="1" applyAlignment="1">
      <alignment horizontal="left"/>
    </xf>
    <xf numFmtId="0" fontId="8" fillId="0" borderId="79" xfId="0" applyFont="1" applyBorder="1"/>
    <xf numFmtId="0" fontId="8" fillId="0" borderId="80" xfId="0" applyFont="1" applyBorder="1"/>
    <xf numFmtId="0" fontId="8" fillId="0" borderId="81" xfId="0" applyFont="1" applyBorder="1"/>
    <xf numFmtId="0" fontId="15" fillId="12" borderId="40" xfId="0" applyFont="1" applyFill="1" applyBorder="1" applyAlignment="1">
      <alignment horizontal="left"/>
    </xf>
    <xf numFmtId="4" fontId="15" fillId="13" borderId="47" xfId="0" applyNumberFormat="1" applyFont="1" applyFill="1" applyBorder="1" applyAlignment="1">
      <alignment horizontal="left"/>
    </xf>
    <xf numFmtId="4" fontId="15" fillId="12" borderId="47" xfId="0" applyNumberFormat="1" applyFont="1" applyFill="1" applyBorder="1" applyAlignment="1">
      <alignment horizontal="left"/>
    </xf>
    <xf numFmtId="4" fontId="15" fillId="12" borderId="43" xfId="0" applyNumberFormat="1" applyFont="1" applyFill="1" applyBorder="1" applyAlignment="1">
      <alignment horizontal="left"/>
    </xf>
    <xf numFmtId="4" fontId="15" fillId="13" borderId="43" xfId="0" applyNumberFormat="1" applyFont="1" applyFill="1" applyBorder="1" applyAlignment="1">
      <alignment horizontal="left"/>
    </xf>
    <xf numFmtId="4" fontId="15" fillId="3" borderId="47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4" fillId="16" borderId="17" xfId="0" applyFont="1" applyFill="1" applyBorder="1" applyAlignment="1">
      <alignment horizontal="center" vertical="center"/>
    </xf>
    <xf numFmtId="0" fontId="8" fillId="0" borderId="18" xfId="0" applyFont="1" applyBorder="1"/>
    <xf numFmtId="0" fontId="8" fillId="0" borderId="22" xfId="0" applyFont="1" applyBorder="1"/>
    <xf numFmtId="0" fontId="14" fillId="3" borderId="20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8" fillId="0" borderId="19" xfId="0" applyFont="1" applyBorder="1"/>
    <xf numFmtId="0" fontId="13" fillId="0" borderId="1" xfId="0" applyFont="1" applyBorder="1" applyAlignment="1">
      <alignment horizontal="center" vertical="center"/>
    </xf>
    <xf numFmtId="0" fontId="8" fillId="0" borderId="14" xfId="0" applyFont="1" applyBorder="1"/>
    <xf numFmtId="0" fontId="14" fillId="6" borderId="17" xfId="0" applyFont="1" applyFill="1" applyBorder="1" applyAlignment="1">
      <alignment horizontal="center" vertical="center"/>
    </xf>
    <xf numFmtId="0" fontId="14" fillId="16" borderId="24" xfId="0" applyFont="1" applyFill="1" applyBorder="1" applyAlignment="1">
      <alignment horizontal="center" vertical="center"/>
    </xf>
    <xf numFmtId="0" fontId="14" fillId="16" borderId="2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11" borderId="40" xfId="0" applyFont="1" applyFill="1" applyBorder="1" applyAlignment="1">
      <alignment horizontal="left"/>
    </xf>
    <xf numFmtId="1" fontId="14" fillId="15" borderId="78" xfId="0" applyNumberFormat="1" applyFont="1" applyFill="1" applyBorder="1" applyAlignment="1">
      <alignment horizontal="center" vertical="center"/>
    </xf>
    <xf numFmtId="0" fontId="8" fillId="0" borderId="39" xfId="0" applyFont="1" applyBorder="1"/>
    <xf numFmtId="0" fontId="8" fillId="0" borderId="84" xfId="0" applyFont="1" applyBorder="1"/>
    <xf numFmtId="1" fontId="14" fillId="15" borderId="28" xfId="0" applyNumberFormat="1" applyFont="1" applyFill="1" applyBorder="1" applyAlignment="1">
      <alignment horizontal="center" vertical="center"/>
    </xf>
    <xf numFmtId="0" fontId="8" fillId="0" borderId="54" xfId="0" applyFont="1" applyBorder="1"/>
    <xf numFmtId="0" fontId="15" fillId="9" borderId="47" xfId="0" applyFont="1" applyFill="1" applyBorder="1" applyAlignment="1">
      <alignment horizontal="left"/>
    </xf>
    <xf numFmtId="1" fontId="14" fillId="15" borderId="56" xfId="0" applyNumberFormat="1" applyFont="1" applyFill="1" applyBorder="1" applyAlignment="1">
      <alignment horizontal="center" vertical="center"/>
    </xf>
    <xf numFmtId="0" fontId="8" fillId="0" borderId="67" xfId="0" applyFont="1" applyBorder="1"/>
    <xf numFmtId="0" fontId="8" fillId="0" borderId="68" xfId="0" applyFont="1" applyBorder="1"/>
    <xf numFmtId="4" fontId="15" fillId="3" borderId="43" xfId="0" applyNumberFormat="1" applyFont="1" applyFill="1" applyBorder="1" applyAlignment="1">
      <alignment horizontal="left"/>
    </xf>
    <xf numFmtId="4" fontId="15" fillId="9" borderId="43" xfId="0" applyNumberFormat="1" applyFont="1" applyFill="1" applyBorder="1" applyAlignment="1">
      <alignment horizontal="left"/>
    </xf>
    <xf numFmtId="4" fontId="15" fillId="9" borderId="47" xfId="0" applyNumberFormat="1" applyFont="1" applyFill="1" applyBorder="1" applyAlignment="1">
      <alignment horizontal="left"/>
    </xf>
    <xf numFmtId="4" fontId="15" fillId="11" borderId="43" xfId="0" applyNumberFormat="1" applyFont="1" applyFill="1" applyBorder="1" applyAlignment="1">
      <alignment horizontal="left"/>
    </xf>
    <xf numFmtId="1" fontId="17" fillId="12" borderId="33" xfId="0" applyNumberFormat="1" applyFont="1" applyFill="1" applyBorder="1" applyAlignment="1">
      <alignment horizontal="center" vertical="center" wrapText="1"/>
    </xf>
    <xf numFmtId="0" fontId="8" fillId="0" borderId="34" xfId="0" applyFont="1" applyBorder="1"/>
    <xf numFmtId="0" fontId="8" fillId="0" borderId="35" xfId="0" applyFont="1" applyBorder="1"/>
    <xf numFmtId="4" fontId="15" fillId="11" borderId="47" xfId="0" applyNumberFormat="1" applyFont="1" applyFill="1" applyBorder="1" applyAlignment="1">
      <alignment horizontal="left"/>
    </xf>
    <xf numFmtId="0" fontId="18" fillId="12" borderId="43" xfId="0" applyFont="1" applyFill="1" applyBorder="1" applyAlignment="1">
      <alignment horizontal="left"/>
    </xf>
    <xf numFmtId="0" fontId="15" fillId="9" borderId="40" xfId="0" applyFont="1" applyFill="1" applyBorder="1" applyAlignment="1">
      <alignment horizontal="left"/>
    </xf>
    <xf numFmtId="1" fontId="14" fillId="15" borderId="83" xfId="0" applyNumberFormat="1" applyFont="1" applyFill="1" applyBorder="1" applyAlignment="1">
      <alignment horizontal="center" vertical="center"/>
    </xf>
    <xf numFmtId="0" fontId="8" fillId="0" borderId="82" xfId="0" applyFont="1" applyBorder="1"/>
    <xf numFmtId="3" fontId="17" fillId="17" borderId="110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left"/>
    </xf>
    <xf numFmtId="1" fontId="14" fillId="15" borderId="95" xfId="0" applyNumberFormat="1" applyFont="1" applyFill="1" applyBorder="1" applyAlignment="1">
      <alignment horizontal="center" vertical="center"/>
    </xf>
    <xf numFmtId="0" fontId="8" fillId="0" borderId="97" xfId="0" applyFont="1" applyBorder="1"/>
    <xf numFmtId="0" fontId="8" fillId="0" borderId="98" xfId="0" applyFont="1" applyBorder="1"/>
    <xf numFmtId="3" fontId="17" fillId="17" borderId="105" xfId="0" applyNumberFormat="1" applyFont="1" applyFill="1" applyBorder="1" applyAlignment="1">
      <alignment horizontal="center"/>
    </xf>
    <xf numFmtId="0" fontId="8" fillId="0" borderId="10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</cellXfs>
  <cellStyles count="1">
    <cellStyle name="Обычный" xfId="0" builtinId="0"/>
  </cellStyles>
  <dxfs count="7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45;&#1040;&#1051;&#1048;&#1047;&#1040;&#1062;&#1048;&#1071;/!%20&#1062;&#1045;&#1053;&#1067;/&#1087;&#1077;&#1088;&#1077;&#1089;&#1095;&#1105;&#1090;%20&#1056;&#1077;&#1095;&#1085;&#1086;&#1081;%20&#1041;&#1088;&#1080;&#1079;/&#1087;&#1077;&#1088;&#1077;&#1089;&#1095;&#1077;&#1090;%20&#1056;&#1077;&#1095;&#1085;&#1086;&#1081;%20&#1041;&#1088;&#1080;&#1079;_&#1091;&#1083;.%20&#1055;&#1072;&#1088;&#1091;&#1089;&#1085;&#1072;&#1103;-1/&#1058;&#1072;&#1073;&#1083;&#1080;&#1094;&#1072;%20&#1088;&#1077;&#1072;&#1083;&#1080;&#1079;&#1072;&#1094;&#1080;&#1080;_&#1046;&#1050;%20&#1056;&#1077;&#1095;&#1085;&#1086;&#1081;%20&#1073;&#1088;&#1080;&#1079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&#1056;&#1045;&#1040;&#1051;&#1048;&#1047;&#1040;&#1062;&#1048;&#1071;/!%20&#1062;&#1045;&#1053;&#1067;/&#1087;&#1077;&#1088;&#1077;&#1089;&#1095;&#1105;&#1090;%20&#1056;&#1077;&#1095;&#1085;&#1086;&#1081;%20&#1041;&#1088;&#1080;&#1079;/&#1064;&#1072;&#1093;&#1084;&#1072;&#1090;&#1082;&#1072;/&#1064;&#1072;&#1093;&#1084;&#1072;&#1090;&#1082;&#1072;_&#1056;&#1041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айс кв."/>
      <sheetName val="Шахматка"/>
      <sheetName val="ОФИСЫ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райс кв."/>
      <sheetName val="Шахматка"/>
      <sheetName val="ОФИСЫ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A304"/>
  <sheetViews>
    <sheetView tabSelected="1" workbookViewId="0">
      <pane ySplit="1" topLeftCell="A2" activePane="bottomLeft" state="frozen"/>
      <selection pane="bottomLeft" activeCell="P248" sqref="P248"/>
    </sheetView>
  </sheetViews>
  <sheetFormatPr defaultColWidth="14.42578125" defaultRowHeight="15" customHeight="1"/>
  <cols>
    <col min="1" max="1" width="7.140625" customWidth="1"/>
    <col min="2" max="2" width="7.28515625" customWidth="1"/>
    <col min="3" max="3" width="7.140625" customWidth="1"/>
    <col min="4" max="4" width="8.5703125" customWidth="1"/>
    <col min="5" max="5" width="8.7109375" customWidth="1"/>
    <col min="6" max="6" width="8.42578125" customWidth="1"/>
    <col min="7" max="7" width="9.140625" customWidth="1"/>
    <col min="8" max="8" width="10.7109375" hidden="1" customWidth="1"/>
    <col min="9" max="9" width="15.7109375" hidden="1" customWidth="1"/>
    <col min="10" max="10" width="16.7109375" customWidth="1"/>
    <col min="11" max="11" width="11" hidden="1" customWidth="1"/>
    <col min="12" max="12" width="13.140625" hidden="1" customWidth="1"/>
    <col min="13" max="15" width="17" hidden="1" customWidth="1"/>
    <col min="16" max="16" width="14.7109375" style="347" customWidth="1"/>
    <col min="17" max="17" width="14.85546875" style="347" customWidth="1"/>
    <col min="18" max="18" width="17" customWidth="1"/>
    <col min="19" max="19" width="17" hidden="1" customWidth="1"/>
    <col min="20" max="21" width="17.140625" hidden="1" customWidth="1"/>
    <col min="22" max="22" width="12.28515625" hidden="1" customWidth="1"/>
    <col min="23" max="24" width="14.28515625" hidden="1" customWidth="1"/>
    <col min="25" max="25" width="17.28515625" hidden="1" customWidth="1"/>
    <col min="26" max="27" width="9.140625" hidden="1" customWidth="1"/>
  </cols>
  <sheetData>
    <row r="1" spans="1:27" ht="80.25" customHeight="1">
      <c r="A1" s="1" t="s">
        <v>0</v>
      </c>
      <c r="B1" s="2" t="s">
        <v>1</v>
      </c>
      <c r="C1" s="1" t="s">
        <v>15</v>
      </c>
      <c r="D1" s="2" t="s">
        <v>16</v>
      </c>
      <c r="E1" s="3" t="s">
        <v>2</v>
      </c>
      <c r="F1" s="2" t="s">
        <v>3</v>
      </c>
      <c r="G1" s="3" t="s">
        <v>4</v>
      </c>
      <c r="H1" s="4" t="s">
        <v>5</v>
      </c>
      <c r="I1" s="4" t="s">
        <v>6</v>
      </c>
      <c r="J1" s="5" t="s">
        <v>17</v>
      </c>
      <c r="K1" s="6" t="s">
        <v>8</v>
      </c>
      <c r="L1" s="4" t="s">
        <v>18</v>
      </c>
      <c r="M1" s="4" t="s">
        <v>19</v>
      </c>
      <c r="N1" s="7" t="s">
        <v>20</v>
      </c>
      <c r="O1" s="6" t="s">
        <v>21</v>
      </c>
      <c r="P1" s="8" t="s">
        <v>22</v>
      </c>
      <c r="Q1" s="8" t="s">
        <v>23</v>
      </c>
      <c r="R1" s="1" t="s">
        <v>7</v>
      </c>
      <c r="S1" s="6" t="s">
        <v>24</v>
      </c>
      <c r="T1" s="6" t="s">
        <v>9</v>
      </c>
      <c r="U1" s="6" t="s">
        <v>25</v>
      </c>
      <c r="V1" s="9" t="s">
        <v>10</v>
      </c>
      <c r="W1" s="9" t="s">
        <v>11</v>
      </c>
      <c r="X1" s="9" t="s">
        <v>26</v>
      </c>
      <c r="Y1" s="9" t="s">
        <v>27</v>
      </c>
      <c r="Z1" s="10">
        <v>39000</v>
      </c>
      <c r="AA1" s="10">
        <f>Z1-(Z1*20%)</f>
        <v>31200</v>
      </c>
    </row>
    <row r="2" spans="1:27" ht="12.75" hidden="1" customHeight="1">
      <c r="A2" s="11">
        <v>2</v>
      </c>
      <c r="B2" s="11">
        <v>1</v>
      </c>
      <c r="C2" s="11">
        <v>3</v>
      </c>
      <c r="D2" s="11">
        <v>3</v>
      </c>
      <c r="E2" s="12">
        <v>17</v>
      </c>
      <c r="F2" s="11">
        <v>4</v>
      </c>
      <c r="G2" s="13">
        <v>1</v>
      </c>
      <c r="H2" s="14">
        <v>18.600000000000001</v>
      </c>
      <c r="I2" s="14">
        <v>43.6</v>
      </c>
      <c r="J2" s="15">
        <v>45.4</v>
      </c>
      <c r="K2" s="14">
        <f t="shared" ref="K2:K57" si="0">J2</f>
        <v>45.4</v>
      </c>
      <c r="L2" s="16">
        <v>45000</v>
      </c>
      <c r="M2" s="16">
        <f t="shared" ref="M2:M57" si="1">K2*L2</f>
        <v>2043000</v>
      </c>
      <c r="N2" s="17">
        <v>45000</v>
      </c>
      <c r="O2" s="16">
        <v>2000</v>
      </c>
      <c r="P2" s="18">
        <f>Шахматка!H93</f>
        <v>59500</v>
      </c>
      <c r="Q2" s="18">
        <f t="shared" ref="Q2:Q8" si="2">P2*J2</f>
        <v>2701300</v>
      </c>
      <c r="R2" s="11" t="s">
        <v>28</v>
      </c>
      <c r="S2" s="16"/>
      <c r="T2" s="14">
        <f t="shared" ref="T2:T8" si="3">L2*K2</f>
        <v>2043000</v>
      </c>
      <c r="U2" s="14">
        <v>40930</v>
      </c>
      <c r="V2" s="19">
        <f t="shared" ref="V2:V8" si="4">P2-3000</f>
        <v>56500</v>
      </c>
      <c r="W2" s="19">
        <f t="shared" ref="W2:W5" si="5">V2-(V2*4.5%)-(V2-U2)*20/120</f>
        <v>51362.5</v>
      </c>
      <c r="X2" s="19">
        <f t="shared" ref="X2:X239" si="6">V2*J2</f>
        <v>2565100</v>
      </c>
      <c r="Y2" s="19">
        <f t="shared" ref="Y2:Y239" si="7">W2*J2</f>
        <v>2331857.5</v>
      </c>
      <c r="Z2" s="20"/>
      <c r="AA2" s="21">
        <f>V2-$AA$1</f>
        <v>25300</v>
      </c>
    </row>
    <row r="3" spans="1:27" ht="12.75" hidden="1" customHeight="1">
      <c r="A3" s="22">
        <v>2</v>
      </c>
      <c r="B3" s="22">
        <v>1</v>
      </c>
      <c r="C3" s="22">
        <v>1</v>
      </c>
      <c r="D3" s="22">
        <v>1</v>
      </c>
      <c r="E3" s="23">
        <v>15</v>
      </c>
      <c r="F3" s="22">
        <v>4</v>
      </c>
      <c r="G3" s="24">
        <v>1</v>
      </c>
      <c r="H3" s="25">
        <v>19.5</v>
      </c>
      <c r="I3" s="25">
        <v>45.1</v>
      </c>
      <c r="J3" s="26">
        <v>46.5</v>
      </c>
      <c r="K3" s="25">
        <f t="shared" si="0"/>
        <v>46.5</v>
      </c>
      <c r="L3" s="27">
        <v>45000</v>
      </c>
      <c r="M3" s="27">
        <f t="shared" si="1"/>
        <v>2092500</v>
      </c>
      <c r="N3" s="28">
        <v>43000</v>
      </c>
      <c r="O3" s="27">
        <v>2000</v>
      </c>
      <c r="P3" s="29">
        <v>46500</v>
      </c>
      <c r="Q3" s="29">
        <f t="shared" si="2"/>
        <v>2162250</v>
      </c>
      <c r="R3" s="22" t="s">
        <v>29</v>
      </c>
      <c r="S3" s="27"/>
      <c r="T3" s="27">
        <f t="shared" si="3"/>
        <v>2092500</v>
      </c>
      <c r="U3" s="25">
        <v>40930</v>
      </c>
      <c r="V3" s="30">
        <f t="shared" si="4"/>
        <v>43500</v>
      </c>
      <c r="W3" s="30">
        <f t="shared" si="5"/>
        <v>41114.166666666664</v>
      </c>
      <c r="X3" s="30">
        <f t="shared" si="6"/>
        <v>2022750</v>
      </c>
      <c r="Y3" s="30">
        <f t="shared" si="7"/>
        <v>1911808.75</v>
      </c>
      <c r="Z3" s="31"/>
      <c r="AA3" s="31"/>
    </row>
    <row r="4" spans="1:27" ht="12.75" hidden="1" customHeight="1">
      <c r="A4" s="22">
        <v>2</v>
      </c>
      <c r="B4" s="22">
        <v>1</v>
      </c>
      <c r="C4" s="22">
        <v>7</v>
      </c>
      <c r="D4" s="22">
        <v>7</v>
      </c>
      <c r="E4" s="23">
        <v>21</v>
      </c>
      <c r="F4" s="22">
        <v>4</v>
      </c>
      <c r="G4" s="24">
        <v>1</v>
      </c>
      <c r="H4" s="25">
        <v>19.5</v>
      </c>
      <c r="I4" s="25">
        <v>47.3</v>
      </c>
      <c r="J4" s="26">
        <v>48.7</v>
      </c>
      <c r="K4" s="25">
        <f t="shared" si="0"/>
        <v>48.7</v>
      </c>
      <c r="L4" s="27">
        <v>45000</v>
      </c>
      <c r="M4" s="27">
        <f t="shared" si="1"/>
        <v>2191500</v>
      </c>
      <c r="N4" s="28">
        <v>42000</v>
      </c>
      <c r="O4" s="27">
        <v>2000</v>
      </c>
      <c r="P4" s="29">
        <v>41500</v>
      </c>
      <c r="Q4" s="29">
        <f t="shared" si="2"/>
        <v>2021050.0000000002</v>
      </c>
      <c r="R4" s="22" t="s">
        <v>29</v>
      </c>
      <c r="S4" s="27"/>
      <c r="T4" s="27">
        <f t="shared" si="3"/>
        <v>2191500</v>
      </c>
      <c r="U4" s="25">
        <v>40930</v>
      </c>
      <c r="V4" s="30">
        <f t="shared" si="4"/>
        <v>38500</v>
      </c>
      <c r="W4" s="30">
        <f t="shared" si="5"/>
        <v>37172.5</v>
      </c>
      <c r="X4" s="30">
        <f t="shared" si="6"/>
        <v>1874950</v>
      </c>
      <c r="Y4" s="30">
        <f t="shared" si="7"/>
        <v>1810300.75</v>
      </c>
      <c r="Z4" s="32"/>
      <c r="AA4" s="33">
        <f t="shared" ref="AA4:AA34" si="8">V4-$AA$1</f>
        <v>7300</v>
      </c>
    </row>
    <row r="5" spans="1:27" ht="12.75" hidden="1" customHeight="1">
      <c r="A5" s="34">
        <v>2</v>
      </c>
      <c r="B5" s="34">
        <v>1</v>
      </c>
      <c r="C5" s="34">
        <v>2</v>
      </c>
      <c r="D5" s="34">
        <v>2</v>
      </c>
      <c r="E5" s="35">
        <v>23</v>
      </c>
      <c r="F5" s="34">
        <v>5</v>
      </c>
      <c r="G5" s="36">
        <v>1</v>
      </c>
      <c r="H5" s="25">
        <v>18.899999999999999</v>
      </c>
      <c r="I5" s="25">
        <v>47.3</v>
      </c>
      <c r="J5" s="37">
        <v>48.2</v>
      </c>
      <c r="K5" s="25">
        <f t="shared" si="0"/>
        <v>48.2</v>
      </c>
      <c r="L5" s="27">
        <v>45000</v>
      </c>
      <c r="M5" s="27">
        <f t="shared" si="1"/>
        <v>2169000</v>
      </c>
      <c r="N5" s="28">
        <v>44000</v>
      </c>
      <c r="O5" s="27">
        <v>2000</v>
      </c>
      <c r="P5" s="38">
        <v>56250</v>
      </c>
      <c r="Q5" s="38">
        <f t="shared" si="2"/>
        <v>2711250</v>
      </c>
      <c r="R5" s="34" t="s">
        <v>30</v>
      </c>
      <c r="S5" s="27"/>
      <c r="T5" s="27">
        <f t="shared" si="3"/>
        <v>2169000</v>
      </c>
      <c r="U5" s="25">
        <v>40930</v>
      </c>
      <c r="V5" s="30">
        <f t="shared" si="4"/>
        <v>53250</v>
      </c>
      <c r="W5" s="30">
        <f t="shared" si="5"/>
        <v>48800.416666666664</v>
      </c>
      <c r="X5" s="30">
        <f t="shared" si="6"/>
        <v>2566650</v>
      </c>
      <c r="Y5" s="30">
        <f t="shared" si="7"/>
        <v>2352180.0833333335</v>
      </c>
      <c r="Z5" s="32"/>
      <c r="AA5" s="33">
        <f t="shared" si="8"/>
        <v>22050</v>
      </c>
    </row>
    <row r="6" spans="1:27" ht="12.75" hidden="1" customHeight="1">
      <c r="A6" s="22">
        <v>2</v>
      </c>
      <c r="B6" s="22">
        <v>1</v>
      </c>
      <c r="C6" s="22">
        <v>4</v>
      </c>
      <c r="D6" s="22">
        <v>4</v>
      </c>
      <c r="E6" s="23">
        <v>25</v>
      </c>
      <c r="F6" s="22">
        <v>5</v>
      </c>
      <c r="G6" s="24">
        <v>1</v>
      </c>
      <c r="H6" s="39">
        <v>19</v>
      </c>
      <c r="I6" s="39">
        <v>44.8</v>
      </c>
      <c r="J6" s="26">
        <v>45.9</v>
      </c>
      <c r="K6" s="25">
        <f t="shared" si="0"/>
        <v>45.9</v>
      </c>
      <c r="L6" s="27">
        <v>45000</v>
      </c>
      <c r="M6" s="27">
        <f t="shared" si="1"/>
        <v>2065500</v>
      </c>
      <c r="N6" s="28">
        <v>44000</v>
      </c>
      <c r="O6" s="27">
        <v>2000</v>
      </c>
      <c r="P6" s="29">
        <v>38250</v>
      </c>
      <c r="Q6" s="29">
        <f t="shared" si="2"/>
        <v>1755675</v>
      </c>
      <c r="R6" s="22" t="s">
        <v>29</v>
      </c>
      <c r="S6" s="40"/>
      <c r="T6" s="27">
        <f t="shared" si="3"/>
        <v>2065500</v>
      </c>
      <c r="U6" s="39">
        <v>35000</v>
      </c>
      <c r="V6" s="41">
        <f t="shared" si="4"/>
        <v>35250</v>
      </c>
      <c r="W6" s="41">
        <f>V6-(V6*4.5%)-(V6-U6)*18/118</f>
        <v>33625.614406779663</v>
      </c>
      <c r="X6" s="41">
        <f t="shared" si="6"/>
        <v>1617975</v>
      </c>
      <c r="Y6" s="41">
        <f t="shared" si="7"/>
        <v>1543415.7012711866</v>
      </c>
      <c r="Z6" s="31"/>
      <c r="AA6" s="42">
        <f t="shared" si="8"/>
        <v>4050</v>
      </c>
    </row>
    <row r="7" spans="1:27" ht="12.75" hidden="1" customHeight="1">
      <c r="A7" s="22">
        <v>2</v>
      </c>
      <c r="B7" s="22">
        <v>1</v>
      </c>
      <c r="C7" s="22">
        <v>2</v>
      </c>
      <c r="D7" s="22">
        <v>2</v>
      </c>
      <c r="E7" s="23">
        <v>30</v>
      </c>
      <c r="F7" s="22">
        <v>6</v>
      </c>
      <c r="G7" s="24">
        <v>1</v>
      </c>
      <c r="H7" s="25">
        <v>18.899999999999999</v>
      </c>
      <c r="I7" s="25">
        <v>47.3</v>
      </c>
      <c r="J7" s="26">
        <v>48.2</v>
      </c>
      <c r="K7" s="25">
        <f t="shared" si="0"/>
        <v>48.2</v>
      </c>
      <c r="L7" s="27">
        <v>44500</v>
      </c>
      <c r="M7" s="27">
        <f t="shared" si="1"/>
        <v>2144900</v>
      </c>
      <c r="N7" s="28">
        <v>44000</v>
      </c>
      <c r="O7" s="27">
        <v>2000</v>
      </c>
      <c r="P7" s="29">
        <f>Шахматка!E95</f>
        <v>60750</v>
      </c>
      <c r="Q7" s="29">
        <f t="shared" si="2"/>
        <v>2928150</v>
      </c>
      <c r="R7" s="22" t="s">
        <v>29</v>
      </c>
      <c r="S7" s="27"/>
      <c r="T7" s="27">
        <f t="shared" si="3"/>
        <v>2144900</v>
      </c>
      <c r="U7" s="25">
        <v>40930</v>
      </c>
      <c r="V7" s="30">
        <f t="shared" si="4"/>
        <v>57750</v>
      </c>
      <c r="W7" s="30">
        <f>V7-(V7*4.5%)-(V7-U7)*20/120</f>
        <v>52347.916666666664</v>
      </c>
      <c r="X7" s="30">
        <f t="shared" si="6"/>
        <v>2783550</v>
      </c>
      <c r="Y7" s="30">
        <f t="shared" si="7"/>
        <v>2523169.5833333335</v>
      </c>
      <c r="Z7" s="32"/>
      <c r="AA7" s="33">
        <f t="shared" si="8"/>
        <v>26550</v>
      </c>
    </row>
    <row r="8" spans="1:27" ht="12.75" hidden="1" customHeight="1">
      <c r="A8" s="22">
        <v>2</v>
      </c>
      <c r="B8" s="22">
        <v>1</v>
      </c>
      <c r="C8" s="22">
        <v>6</v>
      </c>
      <c r="D8" s="22">
        <v>6</v>
      </c>
      <c r="E8" s="23">
        <v>34</v>
      </c>
      <c r="F8" s="22">
        <v>6</v>
      </c>
      <c r="G8" s="24">
        <v>2</v>
      </c>
      <c r="H8" s="39">
        <v>35.799999999999997</v>
      </c>
      <c r="I8" s="39">
        <v>73.900000000000006</v>
      </c>
      <c r="J8" s="26">
        <v>78.099999999999994</v>
      </c>
      <c r="K8" s="25">
        <f t="shared" si="0"/>
        <v>78.099999999999994</v>
      </c>
      <c r="L8" s="27">
        <v>44000</v>
      </c>
      <c r="M8" s="27">
        <f t="shared" si="1"/>
        <v>3436399.9999999995</v>
      </c>
      <c r="N8" s="28">
        <v>42500</v>
      </c>
      <c r="O8" s="27">
        <v>2000</v>
      </c>
      <c r="P8" s="29">
        <v>37250</v>
      </c>
      <c r="Q8" s="29">
        <f t="shared" si="2"/>
        <v>2909225</v>
      </c>
      <c r="R8" s="22" t="s">
        <v>29</v>
      </c>
      <c r="S8" s="27"/>
      <c r="T8" s="27">
        <f t="shared" si="3"/>
        <v>3436399.9999999995</v>
      </c>
      <c r="U8" s="39">
        <v>40930</v>
      </c>
      <c r="V8" s="41">
        <f t="shared" si="4"/>
        <v>34250</v>
      </c>
      <c r="W8" s="41">
        <f>V8-(V8*4.5%)-(V8-U8)*18/118</f>
        <v>33727.733050847455</v>
      </c>
      <c r="X8" s="41">
        <f t="shared" si="6"/>
        <v>2674925</v>
      </c>
      <c r="Y8" s="41">
        <f t="shared" si="7"/>
        <v>2634135.9512711861</v>
      </c>
      <c r="Z8" s="31"/>
      <c r="AA8" s="42">
        <f t="shared" si="8"/>
        <v>3050</v>
      </c>
    </row>
    <row r="9" spans="1:27" ht="12.75" hidden="1" customHeight="1">
      <c r="A9" s="22">
        <v>2</v>
      </c>
      <c r="B9" s="22">
        <v>1</v>
      </c>
      <c r="C9" s="22">
        <v>3</v>
      </c>
      <c r="D9" s="22">
        <v>3</v>
      </c>
      <c r="E9" s="23">
        <v>38</v>
      </c>
      <c r="F9" s="22">
        <v>7</v>
      </c>
      <c r="G9" s="24">
        <v>1</v>
      </c>
      <c r="H9" s="39">
        <v>18.600000000000001</v>
      </c>
      <c r="I9" s="39">
        <v>43.6</v>
      </c>
      <c r="J9" s="26">
        <v>45.4</v>
      </c>
      <c r="K9" s="39">
        <f t="shared" si="0"/>
        <v>45.4</v>
      </c>
      <c r="L9" s="40">
        <v>29000</v>
      </c>
      <c r="M9" s="40">
        <f t="shared" si="1"/>
        <v>1316600</v>
      </c>
      <c r="N9" s="28">
        <v>40500</v>
      </c>
      <c r="O9" s="28"/>
      <c r="P9" s="29"/>
      <c r="Q9" s="28">
        <f>N9*J9</f>
        <v>1838700</v>
      </c>
      <c r="R9" s="22" t="s">
        <v>29</v>
      </c>
      <c r="S9" s="40"/>
      <c r="T9" s="39">
        <v>1838700</v>
      </c>
      <c r="U9" s="39"/>
      <c r="V9" s="43"/>
      <c r="W9" s="44"/>
      <c r="X9" s="41">
        <f t="shared" si="6"/>
        <v>0</v>
      </c>
      <c r="Y9" s="41">
        <f t="shared" si="7"/>
        <v>0</v>
      </c>
      <c r="Z9" s="45"/>
      <c r="AA9" s="33">
        <f t="shared" si="8"/>
        <v>-31200</v>
      </c>
    </row>
    <row r="10" spans="1:27" ht="12.75" hidden="1" customHeight="1">
      <c r="A10" s="34">
        <v>2</v>
      </c>
      <c r="B10" s="34">
        <v>1</v>
      </c>
      <c r="C10" s="34">
        <v>7</v>
      </c>
      <c r="D10" s="34">
        <v>7</v>
      </c>
      <c r="E10" s="35">
        <v>42</v>
      </c>
      <c r="F10" s="34">
        <v>7</v>
      </c>
      <c r="G10" s="36">
        <v>1</v>
      </c>
      <c r="H10" s="25">
        <v>19.5</v>
      </c>
      <c r="I10" s="25">
        <v>47.3</v>
      </c>
      <c r="J10" s="37">
        <v>48.7</v>
      </c>
      <c r="K10" s="25">
        <f t="shared" si="0"/>
        <v>48.7</v>
      </c>
      <c r="L10" s="27">
        <v>44500</v>
      </c>
      <c r="M10" s="27">
        <f t="shared" si="1"/>
        <v>2167150</v>
      </c>
      <c r="N10" s="28">
        <v>42000</v>
      </c>
      <c r="O10" s="27">
        <v>2000</v>
      </c>
      <c r="P10" s="38">
        <v>49500</v>
      </c>
      <c r="Q10" s="38">
        <f t="shared" ref="Q10:Q64" si="9">P10*J10</f>
        <v>2410650</v>
      </c>
      <c r="R10" s="34" t="s">
        <v>30</v>
      </c>
      <c r="S10" s="27"/>
      <c r="T10" s="25">
        <f t="shared" ref="T10:T57" si="10">L10*K10</f>
        <v>2167150</v>
      </c>
      <c r="U10" s="25">
        <v>40930</v>
      </c>
      <c r="V10" s="30">
        <f t="shared" ref="V10:V15" si="11">P10-3000</f>
        <v>46500</v>
      </c>
      <c r="W10" s="30">
        <f>V10-(V10*4.5%)-(V10-U10)*20/120</f>
        <v>43479.166666666664</v>
      </c>
      <c r="X10" s="30">
        <f t="shared" si="6"/>
        <v>2264550</v>
      </c>
      <c r="Y10" s="30">
        <f t="shared" si="7"/>
        <v>2117435.4166666665</v>
      </c>
      <c r="Z10" s="32"/>
      <c r="AA10" s="33">
        <f t="shared" si="8"/>
        <v>15300</v>
      </c>
    </row>
    <row r="11" spans="1:27" ht="12.75" hidden="1" customHeight="1">
      <c r="A11" s="22">
        <v>2</v>
      </c>
      <c r="B11" s="22">
        <v>1</v>
      </c>
      <c r="C11" s="22">
        <v>5</v>
      </c>
      <c r="D11" s="22">
        <v>5</v>
      </c>
      <c r="E11" s="23">
        <v>47</v>
      </c>
      <c r="F11" s="22">
        <v>8</v>
      </c>
      <c r="G11" s="24">
        <v>1</v>
      </c>
      <c r="H11" s="39">
        <v>19</v>
      </c>
      <c r="I11" s="39">
        <v>46.5</v>
      </c>
      <c r="J11" s="26">
        <v>47.6</v>
      </c>
      <c r="K11" s="29">
        <f t="shared" si="0"/>
        <v>47.6</v>
      </c>
      <c r="L11" s="29">
        <v>44500</v>
      </c>
      <c r="M11" s="27">
        <f t="shared" si="1"/>
        <v>2118200</v>
      </c>
      <c r="N11" s="28">
        <v>43000</v>
      </c>
      <c r="O11" s="27">
        <v>2000</v>
      </c>
      <c r="P11" s="29">
        <v>44000</v>
      </c>
      <c r="Q11" s="29">
        <f t="shared" si="9"/>
        <v>2094400</v>
      </c>
      <c r="R11" s="22" t="s">
        <v>29</v>
      </c>
      <c r="S11" s="27"/>
      <c r="T11" s="25">
        <f t="shared" si="10"/>
        <v>2118200</v>
      </c>
      <c r="U11" s="39">
        <v>40930</v>
      </c>
      <c r="V11" s="41">
        <f t="shared" si="11"/>
        <v>41000</v>
      </c>
      <c r="W11" s="41">
        <f t="shared" ref="W11:W12" si="12">V11-(V11*4.5%)-(V11-U11)*18/118</f>
        <v>39144.322033898308</v>
      </c>
      <c r="X11" s="41">
        <f t="shared" si="6"/>
        <v>1951600</v>
      </c>
      <c r="Y11" s="41">
        <f t="shared" si="7"/>
        <v>1863269.7288135595</v>
      </c>
      <c r="Z11" s="31"/>
      <c r="AA11" s="42">
        <f t="shared" si="8"/>
        <v>9800</v>
      </c>
    </row>
    <row r="12" spans="1:27" ht="12.75" hidden="1" customHeight="1">
      <c r="A12" s="22">
        <v>2</v>
      </c>
      <c r="B12" s="22">
        <v>1</v>
      </c>
      <c r="C12" s="22">
        <v>2</v>
      </c>
      <c r="D12" s="22">
        <v>2</v>
      </c>
      <c r="E12" s="23">
        <v>51</v>
      </c>
      <c r="F12" s="22">
        <v>9</v>
      </c>
      <c r="G12" s="24">
        <v>1</v>
      </c>
      <c r="H12" s="39">
        <v>18.899999999999999</v>
      </c>
      <c r="I12" s="39">
        <v>47.3</v>
      </c>
      <c r="J12" s="26">
        <v>48.2</v>
      </c>
      <c r="K12" s="25">
        <f t="shared" si="0"/>
        <v>48.2</v>
      </c>
      <c r="L12" s="27">
        <v>44500</v>
      </c>
      <c r="M12" s="26">
        <f t="shared" si="1"/>
        <v>2144900</v>
      </c>
      <c r="N12" s="29">
        <v>44000</v>
      </c>
      <c r="O12" s="29">
        <v>2000</v>
      </c>
      <c r="P12" s="29">
        <v>41000</v>
      </c>
      <c r="Q12" s="29">
        <f t="shared" si="9"/>
        <v>1976200.0000000002</v>
      </c>
      <c r="R12" s="22" t="s">
        <v>29</v>
      </c>
      <c r="S12" s="27"/>
      <c r="T12" s="25">
        <f t="shared" si="10"/>
        <v>2144900</v>
      </c>
      <c r="U12" s="39">
        <v>40930</v>
      </c>
      <c r="V12" s="41">
        <f t="shared" si="11"/>
        <v>38000</v>
      </c>
      <c r="W12" s="41">
        <f t="shared" si="12"/>
        <v>36736.949152542373</v>
      </c>
      <c r="X12" s="41">
        <f t="shared" si="6"/>
        <v>1831600</v>
      </c>
      <c r="Y12" s="41">
        <f t="shared" si="7"/>
        <v>1770720.9491525425</v>
      </c>
      <c r="Z12" s="31"/>
      <c r="AA12" s="42">
        <f t="shared" si="8"/>
        <v>6800</v>
      </c>
    </row>
    <row r="13" spans="1:27" ht="12.75" hidden="1" customHeight="1">
      <c r="A13" s="22">
        <v>2</v>
      </c>
      <c r="B13" s="22">
        <v>1</v>
      </c>
      <c r="C13" s="22">
        <v>6</v>
      </c>
      <c r="D13" s="22">
        <v>6</v>
      </c>
      <c r="E13" s="23">
        <v>55</v>
      </c>
      <c r="F13" s="22">
        <v>9</v>
      </c>
      <c r="G13" s="24">
        <v>2</v>
      </c>
      <c r="H13" s="25">
        <v>35.799999999999997</v>
      </c>
      <c r="I13" s="25">
        <v>73.900000000000006</v>
      </c>
      <c r="J13" s="26">
        <v>78.099999999999994</v>
      </c>
      <c r="K13" s="25">
        <f t="shared" si="0"/>
        <v>78.099999999999994</v>
      </c>
      <c r="L13" s="27">
        <v>44000</v>
      </c>
      <c r="M13" s="27">
        <f t="shared" si="1"/>
        <v>3436399.9999999995</v>
      </c>
      <c r="N13" s="28">
        <v>42500</v>
      </c>
      <c r="O13" s="27">
        <v>2000</v>
      </c>
      <c r="P13" s="26">
        <v>44000</v>
      </c>
      <c r="Q13" s="29">
        <f t="shared" si="9"/>
        <v>3436399.9999999995</v>
      </c>
      <c r="R13" s="22" t="s">
        <v>29</v>
      </c>
      <c r="S13" s="27"/>
      <c r="T13" s="25">
        <f t="shared" si="10"/>
        <v>3436399.9999999995</v>
      </c>
      <c r="U13" s="25">
        <v>40930</v>
      </c>
      <c r="V13" s="30">
        <f t="shared" si="11"/>
        <v>41000</v>
      </c>
      <c r="W13" s="30">
        <f>V13-(V13*4.5%)-(V13-U13)*20/120</f>
        <v>39143.333333333336</v>
      </c>
      <c r="X13" s="30">
        <f t="shared" si="6"/>
        <v>3202099.9999999995</v>
      </c>
      <c r="Y13" s="30">
        <f t="shared" si="7"/>
        <v>3057094.3333333335</v>
      </c>
      <c r="Z13" s="32"/>
      <c r="AA13" s="33">
        <f t="shared" si="8"/>
        <v>9800</v>
      </c>
    </row>
    <row r="14" spans="1:27" ht="12" hidden="1" customHeight="1">
      <c r="A14" s="22">
        <v>2</v>
      </c>
      <c r="B14" s="22">
        <v>1</v>
      </c>
      <c r="C14" s="22">
        <v>4</v>
      </c>
      <c r="D14" s="22">
        <v>4</v>
      </c>
      <c r="E14" s="23">
        <v>60</v>
      </c>
      <c r="F14" s="22">
        <v>10</v>
      </c>
      <c r="G14" s="24">
        <v>1</v>
      </c>
      <c r="H14" s="39">
        <v>19</v>
      </c>
      <c r="I14" s="39">
        <v>44.8</v>
      </c>
      <c r="J14" s="26">
        <v>45.9</v>
      </c>
      <c r="K14" s="25">
        <f t="shared" si="0"/>
        <v>45.9</v>
      </c>
      <c r="L14" s="27">
        <v>44500</v>
      </c>
      <c r="M14" s="27">
        <f t="shared" si="1"/>
        <v>2042550</v>
      </c>
      <c r="N14" s="28">
        <v>44000</v>
      </c>
      <c r="O14" s="27">
        <v>2000</v>
      </c>
      <c r="P14" s="29">
        <v>38750</v>
      </c>
      <c r="Q14" s="29">
        <f t="shared" si="9"/>
        <v>1778625</v>
      </c>
      <c r="R14" s="22" t="s">
        <v>29</v>
      </c>
      <c r="S14" s="46"/>
      <c r="T14" s="25">
        <f t="shared" si="10"/>
        <v>2042550</v>
      </c>
      <c r="U14" s="39">
        <v>35000</v>
      </c>
      <c r="V14" s="41">
        <f t="shared" si="11"/>
        <v>35750</v>
      </c>
      <c r="W14" s="41">
        <f>V14-(V14*4.5%)-(V14-U14)*18/118</f>
        <v>34026.843220338982</v>
      </c>
      <c r="X14" s="41">
        <f t="shared" si="6"/>
        <v>1640925</v>
      </c>
      <c r="Y14" s="41">
        <f t="shared" si="7"/>
        <v>1561832.1038135593</v>
      </c>
      <c r="Z14" s="31"/>
      <c r="AA14" s="42">
        <f t="shared" si="8"/>
        <v>4550</v>
      </c>
    </row>
    <row r="15" spans="1:27" ht="12.75" hidden="1" customHeight="1">
      <c r="A15" s="22">
        <v>2</v>
      </c>
      <c r="B15" s="22">
        <v>1</v>
      </c>
      <c r="C15" s="22">
        <v>1</v>
      </c>
      <c r="D15" s="22">
        <v>1</v>
      </c>
      <c r="E15" s="23">
        <v>64</v>
      </c>
      <c r="F15" s="22">
        <v>11</v>
      </c>
      <c r="G15" s="24">
        <v>1</v>
      </c>
      <c r="H15" s="25">
        <v>19.5</v>
      </c>
      <c r="I15" s="25">
        <v>45.1</v>
      </c>
      <c r="J15" s="26">
        <v>46.5</v>
      </c>
      <c r="K15" s="25">
        <f t="shared" si="0"/>
        <v>46.5</v>
      </c>
      <c r="L15" s="27">
        <v>44000</v>
      </c>
      <c r="M15" s="27">
        <f t="shared" si="1"/>
        <v>2046000</v>
      </c>
      <c r="N15" s="28">
        <v>43000</v>
      </c>
      <c r="O15" s="27">
        <v>2000</v>
      </c>
      <c r="P15" s="29">
        <v>43500</v>
      </c>
      <c r="Q15" s="29">
        <f t="shared" si="9"/>
        <v>2022750</v>
      </c>
      <c r="R15" s="22" t="s">
        <v>29</v>
      </c>
      <c r="S15" s="27"/>
      <c r="T15" s="25">
        <f t="shared" si="10"/>
        <v>2046000</v>
      </c>
      <c r="U15" s="25">
        <v>40930</v>
      </c>
      <c r="V15" s="30">
        <f t="shared" si="11"/>
        <v>40500</v>
      </c>
      <c r="W15" s="30">
        <f>V15-(V15*4.5%)-(V15-U15)*20/120</f>
        <v>38749.166666666664</v>
      </c>
      <c r="X15" s="30">
        <f t="shared" si="6"/>
        <v>1883250</v>
      </c>
      <c r="Y15" s="30">
        <f t="shared" si="7"/>
        <v>1801836.25</v>
      </c>
      <c r="Z15" s="32"/>
      <c r="AA15" s="33">
        <f t="shared" si="8"/>
        <v>9300</v>
      </c>
    </row>
    <row r="16" spans="1:27" ht="12.75" hidden="1" customHeight="1">
      <c r="A16" s="22">
        <v>2</v>
      </c>
      <c r="B16" s="22">
        <v>1</v>
      </c>
      <c r="C16" s="22">
        <v>5</v>
      </c>
      <c r="D16" s="22">
        <v>5</v>
      </c>
      <c r="E16" s="23">
        <v>68</v>
      </c>
      <c r="F16" s="22">
        <v>11</v>
      </c>
      <c r="G16" s="24">
        <v>1</v>
      </c>
      <c r="H16" s="39">
        <v>19</v>
      </c>
      <c r="I16" s="39">
        <v>46.5</v>
      </c>
      <c r="J16" s="26">
        <v>47.6</v>
      </c>
      <c r="K16" s="39">
        <f t="shared" si="0"/>
        <v>47.6</v>
      </c>
      <c r="L16" s="40">
        <v>44000</v>
      </c>
      <c r="M16" s="40">
        <f t="shared" si="1"/>
        <v>2094400</v>
      </c>
      <c r="N16" s="28">
        <v>43000</v>
      </c>
      <c r="O16" s="28">
        <v>2000</v>
      </c>
      <c r="P16" s="29">
        <v>38250</v>
      </c>
      <c r="Q16" s="29">
        <f t="shared" si="9"/>
        <v>1820700</v>
      </c>
      <c r="R16" s="22" t="s">
        <v>29</v>
      </c>
      <c r="S16" s="40"/>
      <c r="T16" s="25">
        <f t="shared" si="10"/>
        <v>2094400</v>
      </c>
      <c r="U16" s="39">
        <v>35000</v>
      </c>
      <c r="V16" s="41">
        <f>P16</f>
        <v>38250</v>
      </c>
      <c r="W16" s="41">
        <f>V16-(V16*4.5%)-(V16-U16)*18/118</f>
        <v>36032.987288135591</v>
      </c>
      <c r="X16" s="41">
        <f t="shared" si="6"/>
        <v>1820700</v>
      </c>
      <c r="Y16" s="41">
        <f t="shared" si="7"/>
        <v>1715170.1949152541</v>
      </c>
      <c r="Z16" s="32"/>
      <c r="AA16" s="33">
        <f t="shared" si="8"/>
        <v>7050</v>
      </c>
    </row>
    <row r="17" spans="1:27" ht="12.75" hidden="1" customHeight="1">
      <c r="A17" s="22">
        <v>2</v>
      </c>
      <c r="B17" s="22">
        <v>1</v>
      </c>
      <c r="C17" s="22">
        <v>3</v>
      </c>
      <c r="D17" s="22">
        <v>3</v>
      </c>
      <c r="E17" s="23">
        <v>73</v>
      </c>
      <c r="F17" s="22">
        <v>12</v>
      </c>
      <c r="G17" s="24">
        <v>1</v>
      </c>
      <c r="H17" s="25">
        <v>18.600000000000001</v>
      </c>
      <c r="I17" s="25">
        <v>43.6</v>
      </c>
      <c r="J17" s="26">
        <v>45.4</v>
      </c>
      <c r="K17" s="25">
        <f t="shared" si="0"/>
        <v>45.4</v>
      </c>
      <c r="L17" s="27">
        <v>44000</v>
      </c>
      <c r="M17" s="27">
        <f t="shared" si="1"/>
        <v>1997600</v>
      </c>
      <c r="N17" s="28">
        <v>45000</v>
      </c>
      <c r="O17" s="27">
        <v>2000</v>
      </c>
      <c r="P17" s="29">
        <v>46000</v>
      </c>
      <c r="Q17" s="29">
        <f t="shared" si="9"/>
        <v>2088400</v>
      </c>
      <c r="R17" s="22" t="s">
        <v>29</v>
      </c>
      <c r="S17" s="27"/>
      <c r="T17" s="25">
        <f t="shared" si="10"/>
        <v>1997600</v>
      </c>
      <c r="U17" s="25">
        <v>40930</v>
      </c>
      <c r="V17" s="30">
        <f t="shared" ref="V17:V26" si="13">P17-3000</f>
        <v>43000</v>
      </c>
      <c r="W17" s="30">
        <f>V17-(V17*4.5%)-(V17-U17)*20/120</f>
        <v>40720</v>
      </c>
      <c r="X17" s="30">
        <f t="shared" si="6"/>
        <v>1952200</v>
      </c>
      <c r="Y17" s="30">
        <f t="shared" si="7"/>
        <v>1848688</v>
      </c>
      <c r="Z17" s="32"/>
      <c r="AA17" s="33">
        <f t="shared" si="8"/>
        <v>11800</v>
      </c>
    </row>
    <row r="18" spans="1:27" ht="12.75" hidden="1" customHeight="1">
      <c r="A18" s="22">
        <v>2</v>
      </c>
      <c r="B18" s="22">
        <v>1</v>
      </c>
      <c r="C18" s="22">
        <v>4</v>
      </c>
      <c r="D18" s="22">
        <v>4</v>
      </c>
      <c r="E18" s="23">
        <v>81</v>
      </c>
      <c r="F18" s="22">
        <v>13</v>
      </c>
      <c r="G18" s="24">
        <v>1</v>
      </c>
      <c r="H18" s="39">
        <v>19</v>
      </c>
      <c r="I18" s="39">
        <v>44.8</v>
      </c>
      <c r="J18" s="26">
        <v>45.9</v>
      </c>
      <c r="K18" s="25">
        <f t="shared" si="0"/>
        <v>45.9</v>
      </c>
      <c r="L18" s="27">
        <v>44000</v>
      </c>
      <c r="M18" s="27">
        <f t="shared" si="1"/>
        <v>2019600</v>
      </c>
      <c r="N18" s="28">
        <v>44000</v>
      </c>
      <c r="O18" s="27">
        <v>2000</v>
      </c>
      <c r="P18" s="29">
        <v>46500</v>
      </c>
      <c r="Q18" s="29">
        <f t="shared" si="9"/>
        <v>2134350</v>
      </c>
      <c r="R18" s="22" t="s">
        <v>29</v>
      </c>
      <c r="S18" s="27"/>
      <c r="T18" s="25">
        <f t="shared" si="10"/>
        <v>2019600</v>
      </c>
      <c r="U18" s="39">
        <v>40930</v>
      </c>
      <c r="V18" s="41">
        <f t="shared" si="13"/>
        <v>43500</v>
      </c>
      <c r="W18" s="41">
        <f t="shared" ref="W18:W25" si="14">V18-(V18*4.5%)-(V18-U18)*18/118</f>
        <v>41150.466101694918</v>
      </c>
      <c r="X18" s="41">
        <f t="shared" si="6"/>
        <v>1996650</v>
      </c>
      <c r="Y18" s="41">
        <f t="shared" si="7"/>
        <v>1888806.3940677966</v>
      </c>
      <c r="Z18" s="31"/>
      <c r="AA18" s="42">
        <f t="shared" si="8"/>
        <v>12300</v>
      </c>
    </row>
    <row r="19" spans="1:27" ht="12.75" hidden="1" customHeight="1">
      <c r="A19" s="22">
        <v>2</v>
      </c>
      <c r="B19" s="22">
        <v>1</v>
      </c>
      <c r="C19" s="22">
        <v>7</v>
      </c>
      <c r="D19" s="22">
        <v>7</v>
      </c>
      <c r="E19" s="23">
        <v>84</v>
      </c>
      <c r="F19" s="22">
        <v>13</v>
      </c>
      <c r="G19" s="24">
        <v>1</v>
      </c>
      <c r="H19" s="39">
        <v>19.5</v>
      </c>
      <c r="I19" s="39">
        <v>47.3</v>
      </c>
      <c r="J19" s="26">
        <v>48.7</v>
      </c>
      <c r="K19" s="25">
        <f t="shared" si="0"/>
        <v>48.7</v>
      </c>
      <c r="L19" s="27">
        <v>44000</v>
      </c>
      <c r="M19" s="27">
        <f t="shared" si="1"/>
        <v>2142800</v>
      </c>
      <c r="N19" s="28">
        <v>42000</v>
      </c>
      <c r="O19" s="27">
        <v>2000</v>
      </c>
      <c r="P19" s="29">
        <v>40000</v>
      </c>
      <c r="Q19" s="29">
        <f t="shared" si="9"/>
        <v>1948000</v>
      </c>
      <c r="R19" s="22" t="s">
        <v>29</v>
      </c>
      <c r="S19" s="27"/>
      <c r="T19" s="25">
        <f t="shared" si="10"/>
        <v>2142800</v>
      </c>
      <c r="U19" s="39">
        <v>40930</v>
      </c>
      <c r="V19" s="41">
        <f t="shared" si="13"/>
        <v>37000</v>
      </c>
      <c r="W19" s="41">
        <f t="shared" si="14"/>
        <v>35934.491525423728</v>
      </c>
      <c r="X19" s="41">
        <f t="shared" si="6"/>
        <v>1801900</v>
      </c>
      <c r="Y19" s="41">
        <f t="shared" si="7"/>
        <v>1750009.7372881356</v>
      </c>
      <c r="Z19" s="31"/>
      <c r="AA19" s="42">
        <f t="shared" si="8"/>
        <v>5800</v>
      </c>
    </row>
    <row r="20" spans="1:27" ht="12.75" hidden="1" customHeight="1">
      <c r="A20" s="22">
        <v>2</v>
      </c>
      <c r="B20" s="22">
        <v>1</v>
      </c>
      <c r="C20" s="22">
        <v>2</v>
      </c>
      <c r="D20" s="22">
        <v>2</v>
      </c>
      <c r="E20" s="23">
        <v>86</v>
      </c>
      <c r="F20" s="22">
        <v>14</v>
      </c>
      <c r="G20" s="24">
        <v>1</v>
      </c>
      <c r="H20" s="39">
        <v>18.899999999999999</v>
      </c>
      <c r="I20" s="39">
        <v>47.3</v>
      </c>
      <c r="J20" s="26">
        <v>48.2</v>
      </c>
      <c r="K20" s="25">
        <f t="shared" si="0"/>
        <v>48.2</v>
      </c>
      <c r="L20" s="27">
        <v>44000</v>
      </c>
      <c r="M20" s="27">
        <f t="shared" si="1"/>
        <v>2120800</v>
      </c>
      <c r="N20" s="28">
        <v>44000</v>
      </c>
      <c r="O20" s="27">
        <v>2000</v>
      </c>
      <c r="P20" s="29">
        <v>44000</v>
      </c>
      <c r="Q20" s="29">
        <f t="shared" si="9"/>
        <v>2120800</v>
      </c>
      <c r="R20" s="22" t="s">
        <v>29</v>
      </c>
      <c r="S20" s="27"/>
      <c r="T20" s="25">
        <f t="shared" si="10"/>
        <v>2120800</v>
      </c>
      <c r="U20" s="39">
        <v>40930</v>
      </c>
      <c r="V20" s="41">
        <f t="shared" si="13"/>
        <v>41000</v>
      </c>
      <c r="W20" s="41">
        <f t="shared" si="14"/>
        <v>39144.322033898308</v>
      </c>
      <c r="X20" s="41">
        <f t="shared" si="6"/>
        <v>1976200.0000000002</v>
      </c>
      <c r="Y20" s="41">
        <f t="shared" si="7"/>
        <v>1886756.3220338987</v>
      </c>
      <c r="Z20" s="31"/>
      <c r="AA20" s="42">
        <f t="shared" si="8"/>
        <v>9800</v>
      </c>
    </row>
    <row r="21" spans="1:27" ht="12.75" hidden="1" customHeight="1">
      <c r="A21" s="22">
        <v>2</v>
      </c>
      <c r="B21" s="22">
        <v>1</v>
      </c>
      <c r="C21" s="22">
        <v>3</v>
      </c>
      <c r="D21" s="22">
        <v>3</v>
      </c>
      <c r="E21" s="23">
        <v>94</v>
      </c>
      <c r="F21" s="22">
        <v>15</v>
      </c>
      <c r="G21" s="24">
        <v>1</v>
      </c>
      <c r="H21" s="39">
        <v>18.600000000000001</v>
      </c>
      <c r="I21" s="39">
        <v>43.6</v>
      </c>
      <c r="J21" s="26">
        <v>45.4</v>
      </c>
      <c r="K21" s="25">
        <f t="shared" si="0"/>
        <v>45.4</v>
      </c>
      <c r="L21" s="27">
        <v>44000</v>
      </c>
      <c r="M21" s="27">
        <f t="shared" si="1"/>
        <v>1997600</v>
      </c>
      <c r="N21" s="28">
        <v>45000</v>
      </c>
      <c r="O21" s="27">
        <v>2000</v>
      </c>
      <c r="P21" s="29">
        <v>44000</v>
      </c>
      <c r="Q21" s="29">
        <f t="shared" si="9"/>
        <v>1997600</v>
      </c>
      <c r="R21" s="22" t="s">
        <v>29</v>
      </c>
      <c r="S21" s="27"/>
      <c r="T21" s="25">
        <f t="shared" si="10"/>
        <v>1997600</v>
      </c>
      <c r="U21" s="39">
        <v>40930</v>
      </c>
      <c r="V21" s="41">
        <f t="shared" si="13"/>
        <v>41000</v>
      </c>
      <c r="W21" s="41">
        <f t="shared" si="14"/>
        <v>39144.322033898308</v>
      </c>
      <c r="X21" s="41">
        <f t="shared" si="6"/>
        <v>1861400</v>
      </c>
      <c r="Y21" s="41">
        <f t="shared" si="7"/>
        <v>1777152.2203389832</v>
      </c>
      <c r="Z21" s="31"/>
      <c r="AA21" s="42">
        <f t="shared" si="8"/>
        <v>9800</v>
      </c>
    </row>
    <row r="22" spans="1:27" ht="12.75" hidden="1" customHeight="1">
      <c r="A22" s="22">
        <v>2</v>
      </c>
      <c r="B22" s="22">
        <v>1</v>
      </c>
      <c r="C22" s="22">
        <v>6</v>
      </c>
      <c r="D22" s="22">
        <v>6</v>
      </c>
      <c r="E22" s="23">
        <v>97</v>
      </c>
      <c r="F22" s="22">
        <v>15</v>
      </c>
      <c r="G22" s="24">
        <v>2</v>
      </c>
      <c r="H22" s="39">
        <v>35.799999999999997</v>
      </c>
      <c r="I22" s="39">
        <v>73.900000000000006</v>
      </c>
      <c r="J22" s="26">
        <v>78.099999999999994</v>
      </c>
      <c r="K22" s="25">
        <f t="shared" si="0"/>
        <v>78.099999999999994</v>
      </c>
      <c r="L22" s="27">
        <v>43500</v>
      </c>
      <c r="M22" s="27">
        <f t="shared" si="1"/>
        <v>3397349.9999999995</v>
      </c>
      <c r="N22" s="28">
        <v>42500</v>
      </c>
      <c r="O22" s="27">
        <v>2000</v>
      </c>
      <c r="P22" s="29">
        <f>Шахматка!Q95</f>
        <v>51000</v>
      </c>
      <c r="Q22" s="29">
        <f t="shared" si="9"/>
        <v>3983099.9999999995</v>
      </c>
      <c r="R22" s="22" t="s">
        <v>29</v>
      </c>
      <c r="S22" s="27"/>
      <c r="T22" s="25">
        <f t="shared" si="10"/>
        <v>3397349.9999999995</v>
      </c>
      <c r="U22" s="39">
        <v>40930</v>
      </c>
      <c r="V22" s="41">
        <f t="shared" si="13"/>
        <v>48000</v>
      </c>
      <c r="W22" s="41">
        <f t="shared" si="14"/>
        <v>44761.525423728817</v>
      </c>
      <c r="X22" s="41">
        <f t="shared" si="6"/>
        <v>3748799.9999999995</v>
      </c>
      <c r="Y22" s="41">
        <f t="shared" si="7"/>
        <v>3495875.1355932206</v>
      </c>
      <c r="Z22" s="31"/>
      <c r="AA22" s="42">
        <f t="shared" si="8"/>
        <v>16800</v>
      </c>
    </row>
    <row r="23" spans="1:27" ht="12.75" hidden="1" customHeight="1">
      <c r="A23" s="22">
        <v>2</v>
      </c>
      <c r="B23" s="22">
        <v>1</v>
      </c>
      <c r="C23" s="22">
        <v>1</v>
      </c>
      <c r="D23" s="22">
        <v>1</v>
      </c>
      <c r="E23" s="23">
        <v>99</v>
      </c>
      <c r="F23" s="22">
        <v>16</v>
      </c>
      <c r="G23" s="24">
        <v>1</v>
      </c>
      <c r="H23" s="39">
        <v>19.5</v>
      </c>
      <c r="I23" s="39">
        <v>45.1</v>
      </c>
      <c r="J23" s="26">
        <v>46.5</v>
      </c>
      <c r="K23" s="25">
        <f t="shared" si="0"/>
        <v>46.5</v>
      </c>
      <c r="L23" s="27">
        <v>43500</v>
      </c>
      <c r="M23" s="27">
        <f t="shared" si="1"/>
        <v>2022750</v>
      </c>
      <c r="N23" s="28">
        <v>43000</v>
      </c>
      <c r="O23" s="27">
        <v>2000</v>
      </c>
      <c r="P23" s="29">
        <v>37750</v>
      </c>
      <c r="Q23" s="29">
        <f t="shared" si="9"/>
        <v>1755375</v>
      </c>
      <c r="R23" s="22" t="s">
        <v>29</v>
      </c>
      <c r="S23" s="27"/>
      <c r="T23" s="25">
        <f t="shared" si="10"/>
        <v>2022750</v>
      </c>
      <c r="U23" s="39">
        <v>35000</v>
      </c>
      <c r="V23" s="41">
        <f t="shared" si="13"/>
        <v>34750</v>
      </c>
      <c r="W23" s="41">
        <f t="shared" si="14"/>
        <v>33224.385593220337</v>
      </c>
      <c r="X23" s="41">
        <f t="shared" si="6"/>
        <v>1615875</v>
      </c>
      <c r="Y23" s="41">
        <f t="shared" si="7"/>
        <v>1544933.9300847456</v>
      </c>
      <c r="Z23" s="31"/>
      <c r="AA23" s="42">
        <f t="shared" si="8"/>
        <v>3550</v>
      </c>
    </row>
    <row r="24" spans="1:27" ht="12.75" hidden="1" customHeight="1">
      <c r="A24" s="22">
        <v>2</v>
      </c>
      <c r="B24" s="22">
        <v>2</v>
      </c>
      <c r="C24" s="22">
        <v>4</v>
      </c>
      <c r="D24" s="22">
        <v>11</v>
      </c>
      <c r="E24" s="23">
        <v>109</v>
      </c>
      <c r="F24" s="22">
        <v>2</v>
      </c>
      <c r="G24" s="23">
        <v>3</v>
      </c>
      <c r="H24" s="39">
        <v>54.7</v>
      </c>
      <c r="I24" s="39">
        <v>96.3</v>
      </c>
      <c r="J24" s="26">
        <v>102</v>
      </c>
      <c r="K24" s="25">
        <f t="shared" si="0"/>
        <v>102</v>
      </c>
      <c r="L24" s="27">
        <v>44000</v>
      </c>
      <c r="M24" s="27">
        <f t="shared" si="1"/>
        <v>4488000</v>
      </c>
      <c r="N24" s="28">
        <v>40500</v>
      </c>
      <c r="O24" s="27">
        <v>2000</v>
      </c>
      <c r="P24" s="29">
        <v>34250</v>
      </c>
      <c r="Q24" s="29">
        <f t="shared" si="9"/>
        <v>3493500</v>
      </c>
      <c r="R24" s="22" t="s">
        <v>29</v>
      </c>
      <c r="S24" s="27"/>
      <c r="T24" s="25">
        <f t="shared" si="10"/>
        <v>4488000</v>
      </c>
      <c r="U24" s="39">
        <v>40930</v>
      </c>
      <c r="V24" s="41">
        <f t="shared" si="13"/>
        <v>31250</v>
      </c>
      <c r="W24" s="41">
        <f t="shared" si="14"/>
        <v>31320.360169491527</v>
      </c>
      <c r="X24" s="41">
        <f t="shared" si="6"/>
        <v>3187500</v>
      </c>
      <c r="Y24" s="41">
        <f t="shared" si="7"/>
        <v>3194676.7372881356</v>
      </c>
      <c r="Z24" s="31"/>
      <c r="AA24" s="42">
        <f t="shared" si="8"/>
        <v>50</v>
      </c>
    </row>
    <row r="25" spans="1:27" ht="12.75" hidden="1" customHeight="1">
      <c r="A25" s="22">
        <v>2</v>
      </c>
      <c r="B25" s="22">
        <v>2</v>
      </c>
      <c r="C25" s="22">
        <v>3</v>
      </c>
      <c r="D25" s="22">
        <v>10</v>
      </c>
      <c r="E25" s="23">
        <v>112</v>
      </c>
      <c r="F25" s="22">
        <v>3</v>
      </c>
      <c r="G25" s="23">
        <v>2</v>
      </c>
      <c r="H25" s="39">
        <v>35.200000000000003</v>
      </c>
      <c r="I25" s="39">
        <v>69.5</v>
      </c>
      <c r="J25" s="26">
        <v>70.599999999999994</v>
      </c>
      <c r="K25" s="25">
        <f t="shared" si="0"/>
        <v>70.599999999999994</v>
      </c>
      <c r="L25" s="27">
        <v>44500</v>
      </c>
      <c r="M25" s="27">
        <f t="shared" si="1"/>
        <v>3141699.9999999995</v>
      </c>
      <c r="N25" s="28">
        <v>42500</v>
      </c>
      <c r="O25" s="27">
        <v>2000</v>
      </c>
      <c r="P25" s="29">
        <v>38250</v>
      </c>
      <c r="Q25" s="29">
        <f t="shared" si="9"/>
        <v>2700450</v>
      </c>
      <c r="R25" s="22" t="s">
        <v>29</v>
      </c>
      <c r="S25" s="27"/>
      <c r="T25" s="25">
        <f t="shared" si="10"/>
        <v>3141699.9999999995</v>
      </c>
      <c r="U25" s="39">
        <v>40930</v>
      </c>
      <c r="V25" s="41">
        <f t="shared" si="13"/>
        <v>35250</v>
      </c>
      <c r="W25" s="41">
        <f t="shared" si="14"/>
        <v>34530.1906779661</v>
      </c>
      <c r="X25" s="41">
        <f t="shared" si="6"/>
        <v>2488650</v>
      </c>
      <c r="Y25" s="41">
        <f t="shared" si="7"/>
        <v>2437831.4618644067</v>
      </c>
      <c r="Z25" s="31"/>
      <c r="AA25" s="42">
        <f t="shared" si="8"/>
        <v>4050</v>
      </c>
    </row>
    <row r="26" spans="1:27" ht="12.75" hidden="1" customHeight="1">
      <c r="A26" s="331" t="s">
        <v>89</v>
      </c>
      <c r="B26" s="331">
        <v>1</v>
      </c>
      <c r="C26" s="331">
        <v>3</v>
      </c>
      <c r="D26" s="331">
        <v>3</v>
      </c>
      <c r="E26" s="354">
        <v>10</v>
      </c>
      <c r="F26" s="331">
        <v>3</v>
      </c>
      <c r="G26" s="333">
        <v>1</v>
      </c>
      <c r="H26" s="25">
        <v>18.600000000000001</v>
      </c>
      <c r="I26" s="25">
        <v>43.6</v>
      </c>
      <c r="J26" s="334">
        <v>45.4</v>
      </c>
      <c r="K26" s="25">
        <f t="shared" si="0"/>
        <v>45.4</v>
      </c>
      <c r="L26" s="27">
        <v>45000</v>
      </c>
      <c r="M26" s="27">
        <f t="shared" si="1"/>
        <v>2043000</v>
      </c>
      <c r="N26" s="28">
        <v>45000</v>
      </c>
      <c r="O26" s="27">
        <v>2000</v>
      </c>
      <c r="P26" s="335">
        <v>60000</v>
      </c>
      <c r="Q26" s="335">
        <f t="shared" si="9"/>
        <v>2724000</v>
      </c>
      <c r="R26" s="331" t="s">
        <v>31</v>
      </c>
      <c r="S26" s="27"/>
      <c r="T26" s="25">
        <f t="shared" si="10"/>
        <v>2043000</v>
      </c>
      <c r="U26" s="25">
        <v>40930</v>
      </c>
      <c r="V26" s="30">
        <f t="shared" si="13"/>
        <v>57000</v>
      </c>
      <c r="W26" s="30">
        <f>V26-(V26*4.5%)-(V26-U26)*20/120</f>
        <v>51756.666666666664</v>
      </c>
      <c r="X26" s="30">
        <f t="shared" si="6"/>
        <v>2587800</v>
      </c>
      <c r="Y26" s="30">
        <f t="shared" si="7"/>
        <v>2349752.6666666665</v>
      </c>
      <c r="Z26" s="32"/>
      <c r="AA26" s="33">
        <f t="shared" si="8"/>
        <v>25800</v>
      </c>
    </row>
    <row r="27" spans="1:27" ht="12.75" hidden="1" customHeight="1">
      <c r="A27" s="52">
        <v>2</v>
      </c>
      <c r="B27" s="52">
        <v>3</v>
      </c>
      <c r="C27" s="52">
        <v>6</v>
      </c>
      <c r="D27" s="52">
        <v>17</v>
      </c>
      <c r="E27" s="53">
        <v>255</v>
      </c>
      <c r="F27" s="52">
        <v>16</v>
      </c>
      <c r="G27" s="54">
        <v>1</v>
      </c>
      <c r="H27" s="55">
        <v>19.5</v>
      </c>
      <c r="I27" s="55">
        <v>44.3</v>
      </c>
      <c r="J27" s="56">
        <v>45.7</v>
      </c>
      <c r="K27" s="25">
        <f t="shared" si="0"/>
        <v>45.7</v>
      </c>
      <c r="L27" s="27">
        <v>43500</v>
      </c>
      <c r="M27" s="27">
        <f t="shared" si="1"/>
        <v>1987950.0000000002</v>
      </c>
      <c r="N27" s="28">
        <v>43000</v>
      </c>
      <c r="O27" s="27">
        <v>2000</v>
      </c>
      <c r="P27" s="57">
        <v>58000</v>
      </c>
      <c r="Q27" s="57">
        <f t="shared" si="9"/>
        <v>2650600</v>
      </c>
      <c r="R27" s="52" t="s">
        <v>31</v>
      </c>
      <c r="S27" s="27"/>
      <c r="T27" s="25">
        <f t="shared" si="10"/>
        <v>1987950.0000000002</v>
      </c>
      <c r="U27" s="55">
        <v>40930</v>
      </c>
      <c r="V27" s="30">
        <f>P27</f>
        <v>58000</v>
      </c>
      <c r="W27" s="30">
        <f>V27-(V27*4.5%)</f>
        <v>55390</v>
      </c>
      <c r="X27" s="58">
        <f t="shared" si="6"/>
        <v>2650600</v>
      </c>
      <c r="Y27" s="30">
        <f t="shared" si="7"/>
        <v>2531323</v>
      </c>
      <c r="Z27" s="59"/>
      <c r="AA27" s="60">
        <f t="shared" si="8"/>
        <v>26800</v>
      </c>
    </row>
    <row r="28" spans="1:27" ht="12.75" hidden="1" customHeight="1">
      <c r="A28" s="22">
        <v>2</v>
      </c>
      <c r="B28" s="22">
        <v>2</v>
      </c>
      <c r="C28" s="22">
        <v>4</v>
      </c>
      <c r="D28" s="22">
        <v>11</v>
      </c>
      <c r="E28" s="23">
        <v>129</v>
      </c>
      <c r="F28" s="22">
        <v>7</v>
      </c>
      <c r="G28" s="23">
        <v>3</v>
      </c>
      <c r="H28" s="25">
        <v>54.7</v>
      </c>
      <c r="I28" s="25">
        <v>96.3</v>
      </c>
      <c r="J28" s="26">
        <v>102</v>
      </c>
      <c r="K28" s="25">
        <f t="shared" si="0"/>
        <v>102</v>
      </c>
      <c r="L28" s="27">
        <v>43500</v>
      </c>
      <c r="M28" s="27">
        <f t="shared" si="1"/>
        <v>4437000</v>
      </c>
      <c r="N28" s="28">
        <v>40500</v>
      </c>
      <c r="O28" s="27">
        <v>2000</v>
      </c>
      <c r="P28" s="29">
        <v>43000</v>
      </c>
      <c r="Q28" s="29">
        <f t="shared" si="9"/>
        <v>4386000</v>
      </c>
      <c r="R28" s="22" t="s">
        <v>29</v>
      </c>
      <c r="S28" s="27"/>
      <c r="T28" s="25">
        <f t="shared" si="10"/>
        <v>4437000</v>
      </c>
      <c r="U28" s="25">
        <v>40930</v>
      </c>
      <c r="V28" s="30">
        <f t="shared" ref="V28:V30" si="15">P28-3000</f>
        <v>40000</v>
      </c>
      <c r="W28" s="30">
        <f>V28-(V28*4.5%)-(V28-U28)*20/120</f>
        <v>38355</v>
      </c>
      <c r="X28" s="30">
        <f t="shared" si="6"/>
        <v>4080000</v>
      </c>
      <c r="Y28" s="30">
        <f t="shared" si="7"/>
        <v>3912210</v>
      </c>
      <c r="Z28" s="32"/>
      <c r="AA28" s="33">
        <f t="shared" si="8"/>
        <v>8800</v>
      </c>
    </row>
    <row r="29" spans="1:27" ht="12.75" hidden="1" customHeight="1">
      <c r="A29" s="22">
        <v>2</v>
      </c>
      <c r="B29" s="22">
        <v>2</v>
      </c>
      <c r="C29" s="22">
        <v>3</v>
      </c>
      <c r="D29" s="22">
        <v>10</v>
      </c>
      <c r="E29" s="23">
        <v>132</v>
      </c>
      <c r="F29" s="22">
        <v>8</v>
      </c>
      <c r="G29" s="23">
        <v>2</v>
      </c>
      <c r="H29" s="39">
        <v>35.200000000000003</v>
      </c>
      <c r="I29" s="39">
        <v>71.099999999999994</v>
      </c>
      <c r="J29" s="26">
        <v>72.2</v>
      </c>
      <c r="K29" s="25">
        <f t="shared" si="0"/>
        <v>72.2</v>
      </c>
      <c r="L29" s="27">
        <v>44000</v>
      </c>
      <c r="M29" s="27">
        <f t="shared" si="1"/>
        <v>3176800</v>
      </c>
      <c r="N29" s="28">
        <v>42500</v>
      </c>
      <c r="O29" s="27">
        <v>2000</v>
      </c>
      <c r="P29" s="29">
        <v>39250</v>
      </c>
      <c r="Q29" s="29">
        <f t="shared" si="9"/>
        <v>2833850</v>
      </c>
      <c r="R29" s="22" t="s">
        <v>29</v>
      </c>
      <c r="S29" s="27"/>
      <c r="T29" s="25">
        <f t="shared" si="10"/>
        <v>3176800</v>
      </c>
      <c r="U29" s="39">
        <v>40930</v>
      </c>
      <c r="V29" s="41">
        <f t="shared" si="15"/>
        <v>36250</v>
      </c>
      <c r="W29" s="41">
        <f>V29-(V29*4.5%)-(V29-U29)*18/118</f>
        <v>35332.648305084746</v>
      </c>
      <c r="X29" s="41">
        <f t="shared" si="6"/>
        <v>2617250</v>
      </c>
      <c r="Y29" s="41">
        <f t="shared" si="7"/>
        <v>2551017.2076271186</v>
      </c>
      <c r="Z29" s="31"/>
      <c r="AA29" s="42">
        <f t="shared" si="8"/>
        <v>5050</v>
      </c>
    </row>
    <row r="30" spans="1:27" ht="12.75" hidden="1" customHeight="1">
      <c r="A30" s="11">
        <v>2</v>
      </c>
      <c r="B30" s="11">
        <v>1</v>
      </c>
      <c r="C30" s="11">
        <v>5</v>
      </c>
      <c r="D30" s="11">
        <v>5</v>
      </c>
      <c r="E30" s="12">
        <v>12</v>
      </c>
      <c r="F30" s="11">
        <v>3</v>
      </c>
      <c r="G30" s="12">
        <v>1</v>
      </c>
      <c r="H30" s="14">
        <v>19</v>
      </c>
      <c r="I30" s="14">
        <v>44.9</v>
      </c>
      <c r="J30" s="15">
        <v>46</v>
      </c>
      <c r="K30" s="14">
        <f t="shared" si="0"/>
        <v>46</v>
      </c>
      <c r="L30" s="16">
        <v>45000</v>
      </c>
      <c r="M30" s="16">
        <f t="shared" si="1"/>
        <v>2070000</v>
      </c>
      <c r="N30" s="17">
        <v>43000</v>
      </c>
      <c r="O30" s="16">
        <v>2000</v>
      </c>
      <c r="P30" s="18">
        <f>Шахматка!N93</f>
        <v>58500</v>
      </c>
      <c r="Q30" s="18">
        <f t="shared" si="9"/>
        <v>2691000</v>
      </c>
      <c r="R30" s="11" t="s">
        <v>28</v>
      </c>
      <c r="S30" s="16"/>
      <c r="T30" s="16">
        <f t="shared" si="10"/>
        <v>2070000</v>
      </c>
      <c r="U30" s="14">
        <v>40930</v>
      </c>
      <c r="V30" s="19">
        <f t="shared" si="15"/>
        <v>55500</v>
      </c>
      <c r="W30" s="19">
        <f>V30-(V30*4.5%)-(V30-U30)*20/120</f>
        <v>50574.166666666664</v>
      </c>
      <c r="X30" s="19">
        <f t="shared" si="6"/>
        <v>2553000</v>
      </c>
      <c r="Y30" s="19">
        <f t="shared" si="7"/>
        <v>2326411.6666666665</v>
      </c>
      <c r="Z30" s="20"/>
      <c r="AA30" s="21">
        <f t="shared" si="8"/>
        <v>24300</v>
      </c>
    </row>
    <row r="31" spans="1:27" ht="12.75" hidden="1" customHeight="1">
      <c r="A31" s="52">
        <v>2</v>
      </c>
      <c r="B31" s="52">
        <v>1</v>
      </c>
      <c r="C31" s="52">
        <v>1</v>
      </c>
      <c r="D31" s="52">
        <v>1</v>
      </c>
      <c r="E31" s="53">
        <v>8</v>
      </c>
      <c r="F31" s="52">
        <v>3</v>
      </c>
      <c r="G31" s="53">
        <v>1</v>
      </c>
      <c r="H31" s="55">
        <v>19.5</v>
      </c>
      <c r="I31" s="55">
        <v>45.1</v>
      </c>
      <c r="J31" s="56">
        <v>46.5</v>
      </c>
      <c r="K31" s="25">
        <f t="shared" si="0"/>
        <v>46.5</v>
      </c>
      <c r="L31" s="27">
        <v>45000</v>
      </c>
      <c r="M31" s="27">
        <f t="shared" si="1"/>
        <v>2092500</v>
      </c>
      <c r="N31" s="28">
        <v>43000</v>
      </c>
      <c r="O31" s="27">
        <v>2000</v>
      </c>
      <c r="P31" s="57">
        <v>56000</v>
      </c>
      <c r="Q31" s="57">
        <f t="shared" si="9"/>
        <v>2604000</v>
      </c>
      <c r="R31" s="52" t="s">
        <v>31</v>
      </c>
      <c r="S31" s="27"/>
      <c r="T31" s="25">
        <f t="shared" si="10"/>
        <v>2092500</v>
      </c>
      <c r="U31" s="55">
        <v>40930</v>
      </c>
      <c r="V31" s="30">
        <f>P31</f>
        <v>56000</v>
      </c>
      <c r="W31" s="30">
        <f>V31-(V31*4.5%)</f>
        <v>53480</v>
      </c>
      <c r="X31" s="58">
        <f t="shared" si="6"/>
        <v>2604000</v>
      </c>
      <c r="Y31" s="30">
        <f t="shared" si="7"/>
        <v>2486820</v>
      </c>
      <c r="Z31" s="59"/>
      <c r="AA31" s="60">
        <f t="shared" si="8"/>
        <v>24800</v>
      </c>
    </row>
    <row r="32" spans="1:27" ht="12.75" hidden="1" customHeight="1">
      <c r="A32" s="342">
        <v>2</v>
      </c>
      <c r="B32" s="342">
        <v>1</v>
      </c>
      <c r="C32" s="342">
        <v>5</v>
      </c>
      <c r="D32" s="342">
        <v>5</v>
      </c>
      <c r="E32" s="343">
        <v>19</v>
      </c>
      <c r="F32" s="342">
        <v>4</v>
      </c>
      <c r="G32" s="344">
        <v>1</v>
      </c>
      <c r="H32" s="25">
        <v>19</v>
      </c>
      <c r="I32" s="25">
        <v>46.5</v>
      </c>
      <c r="J32" s="345">
        <v>47.6</v>
      </c>
      <c r="K32" s="25">
        <f t="shared" si="0"/>
        <v>47.6</v>
      </c>
      <c r="L32" s="27">
        <v>45000</v>
      </c>
      <c r="M32" s="27">
        <f t="shared" si="1"/>
        <v>2142000</v>
      </c>
      <c r="N32" s="28">
        <v>43000</v>
      </c>
      <c r="O32" s="27">
        <v>2000</v>
      </c>
      <c r="P32" s="346">
        <v>59500</v>
      </c>
      <c r="Q32" s="346">
        <f t="shared" si="9"/>
        <v>2832200</v>
      </c>
      <c r="R32" s="342" t="s">
        <v>31</v>
      </c>
      <c r="S32" s="27"/>
      <c r="T32" s="25">
        <f t="shared" si="10"/>
        <v>2142000</v>
      </c>
      <c r="U32" s="25">
        <v>40930</v>
      </c>
      <c r="V32" s="30">
        <f t="shared" ref="V32:V41" si="16">P32-3000</f>
        <v>56500</v>
      </c>
      <c r="W32" s="30">
        <f t="shared" ref="W32:W33" si="17">V32-(V32*4.5%)-(V32-U32)*20/120</f>
        <v>51362.5</v>
      </c>
      <c r="X32" s="30">
        <f t="shared" si="6"/>
        <v>2689400</v>
      </c>
      <c r="Y32" s="30">
        <f t="shared" si="7"/>
        <v>2444855</v>
      </c>
      <c r="Z32" s="32"/>
      <c r="AA32" s="33">
        <f t="shared" si="8"/>
        <v>25300</v>
      </c>
    </row>
    <row r="33" spans="1:27" ht="12.75" hidden="1" customHeight="1">
      <c r="A33" s="22">
        <v>2</v>
      </c>
      <c r="B33" s="22">
        <v>2</v>
      </c>
      <c r="C33" s="22">
        <v>3</v>
      </c>
      <c r="D33" s="22">
        <v>10</v>
      </c>
      <c r="E33" s="23">
        <v>152</v>
      </c>
      <c r="F33" s="22">
        <v>13</v>
      </c>
      <c r="G33" s="23">
        <v>2</v>
      </c>
      <c r="H33" s="25">
        <v>35.200000000000003</v>
      </c>
      <c r="I33" s="25">
        <v>71.099999999999994</v>
      </c>
      <c r="J33" s="26">
        <v>72.2</v>
      </c>
      <c r="K33" s="25">
        <f t="shared" si="0"/>
        <v>72.2</v>
      </c>
      <c r="L33" s="27">
        <v>43500</v>
      </c>
      <c r="M33" s="27">
        <f t="shared" si="1"/>
        <v>3140700</v>
      </c>
      <c r="N33" s="28">
        <v>42500</v>
      </c>
      <c r="O33" s="27">
        <v>2000</v>
      </c>
      <c r="P33" s="29">
        <v>47000</v>
      </c>
      <c r="Q33" s="29">
        <f t="shared" si="9"/>
        <v>3393400</v>
      </c>
      <c r="R33" s="22" t="s">
        <v>29</v>
      </c>
      <c r="S33" s="27"/>
      <c r="T33" s="25">
        <f t="shared" si="10"/>
        <v>3140700</v>
      </c>
      <c r="U33" s="25">
        <v>40930</v>
      </c>
      <c r="V33" s="30">
        <f t="shared" si="16"/>
        <v>44000</v>
      </c>
      <c r="W33" s="30">
        <f t="shared" si="17"/>
        <v>41508.333333333336</v>
      </c>
      <c r="X33" s="30">
        <f t="shared" si="6"/>
        <v>3176800</v>
      </c>
      <c r="Y33" s="30">
        <f t="shared" si="7"/>
        <v>2996901.666666667</v>
      </c>
      <c r="Z33" s="32"/>
      <c r="AA33" s="33">
        <f t="shared" si="8"/>
        <v>12800</v>
      </c>
    </row>
    <row r="34" spans="1:27" ht="12.75" hidden="1" customHeight="1">
      <c r="A34" s="22">
        <v>2</v>
      </c>
      <c r="B34" s="22">
        <v>2</v>
      </c>
      <c r="C34" s="22">
        <v>2</v>
      </c>
      <c r="D34" s="22">
        <v>9</v>
      </c>
      <c r="E34" s="23">
        <v>155</v>
      </c>
      <c r="F34" s="22">
        <v>14</v>
      </c>
      <c r="G34" s="23">
        <v>2</v>
      </c>
      <c r="H34" s="39">
        <v>35.200000000000003</v>
      </c>
      <c r="I34" s="39">
        <v>71</v>
      </c>
      <c r="J34" s="26">
        <v>72.099999999999994</v>
      </c>
      <c r="K34" s="25">
        <f t="shared" si="0"/>
        <v>72.099999999999994</v>
      </c>
      <c r="L34" s="27">
        <v>43500</v>
      </c>
      <c r="M34" s="27">
        <f t="shared" si="1"/>
        <v>3136349.9999999995</v>
      </c>
      <c r="N34" s="28">
        <v>42500</v>
      </c>
      <c r="O34" s="27">
        <v>2000</v>
      </c>
      <c r="P34" s="29">
        <v>37000</v>
      </c>
      <c r="Q34" s="29">
        <f t="shared" si="9"/>
        <v>2667700</v>
      </c>
      <c r="R34" s="22" t="s">
        <v>29</v>
      </c>
      <c r="S34" s="40"/>
      <c r="T34" s="25">
        <f t="shared" si="10"/>
        <v>3136349.9999999995</v>
      </c>
      <c r="U34" s="39">
        <v>35000</v>
      </c>
      <c r="V34" s="41">
        <f t="shared" si="16"/>
        <v>34000</v>
      </c>
      <c r="W34" s="41">
        <f t="shared" ref="W34:W37" si="18">V34-(V34*4.5%)-(V34-U34)*18/118</f>
        <v>32622.542372881355</v>
      </c>
      <c r="X34" s="41">
        <f t="shared" si="6"/>
        <v>2451400</v>
      </c>
      <c r="Y34" s="41">
        <f t="shared" si="7"/>
        <v>2352085.3050847454</v>
      </c>
      <c r="Z34" s="31"/>
      <c r="AA34" s="42">
        <f t="shared" si="8"/>
        <v>2800</v>
      </c>
    </row>
    <row r="35" spans="1:27" ht="12.75" hidden="1" customHeight="1">
      <c r="A35" s="22">
        <v>2</v>
      </c>
      <c r="B35" s="22">
        <v>2</v>
      </c>
      <c r="C35" s="22">
        <v>1</v>
      </c>
      <c r="D35" s="22">
        <v>8</v>
      </c>
      <c r="E35" s="23">
        <v>158</v>
      </c>
      <c r="F35" s="22">
        <v>15</v>
      </c>
      <c r="G35" s="23">
        <v>3</v>
      </c>
      <c r="H35" s="39">
        <v>55.8</v>
      </c>
      <c r="I35" s="39">
        <v>97.4</v>
      </c>
      <c r="J35" s="26">
        <v>103.5</v>
      </c>
      <c r="K35" s="25">
        <f t="shared" si="0"/>
        <v>103.5</v>
      </c>
      <c r="L35" s="27">
        <v>43000</v>
      </c>
      <c r="M35" s="27">
        <f t="shared" si="1"/>
        <v>4450500</v>
      </c>
      <c r="N35" s="28">
        <v>40500</v>
      </c>
      <c r="O35" s="27">
        <v>2000</v>
      </c>
      <c r="P35" s="29">
        <v>34500</v>
      </c>
      <c r="Q35" s="29">
        <f t="shared" si="9"/>
        <v>3570750</v>
      </c>
      <c r="R35" s="22" t="s">
        <v>29</v>
      </c>
      <c r="S35" s="40"/>
      <c r="T35" s="25">
        <f t="shared" si="10"/>
        <v>4450500</v>
      </c>
      <c r="U35" s="39">
        <v>35000</v>
      </c>
      <c r="V35" s="41">
        <f t="shared" si="16"/>
        <v>31500</v>
      </c>
      <c r="W35" s="41">
        <f t="shared" si="18"/>
        <v>30616.398305084746</v>
      </c>
      <c r="X35" s="41">
        <f t="shared" si="6"/>
        <v>3260250</v>
      </c>
      <c r="Y35" s="41">
        <f t="shared" si="7"/>
        <v>3168797.2245762711</v>
      </c>
      <c r="Z35" s="31"/>
      <c r="AA35" s="31"/>
    </row>
    <row r="36" spans="1:27" ht="12.75" hidden="1" customHeight="1">
      <c r="A36" s="22">
        <v>2</v>
      </c>
      <c r="B36" s="22">
        <v>3</v>
      </c>
      <c r="C36" s="22">
        <v>6</v>
      </c>
      <c r="D36" s="22">
        <v>17</v>
      </c>
      <c r="E36" s="23">
        <v>171</v>
      </c>
      <c r="F36" s="22">
        <v>2</v>
      </c>
      <c r="G36" s="24">
        <v>1</v>
      </c>
      <c r="H36" s="39">
        <v>19.5</v>
      </c>
      <c r="I36" s="39">
        <v>44.3</v>
      </c>
      <c r="J36" s="26">
        <v>45.7</v>
      </c>
      <c r="K36" s="25">
        <f t="shared" si="0"/>
        <v>45.7</v>
      </c>
      <c r="L36" s="27">
        <v>45000</v>
      </c>
      <c r="M36" s="27">
        <f t="shared" si="1"/>
        <v>2056500.0000000002</v>
      </c>
      <c r="N36" s="28">
        <v>41000</v>
      </c>
      <c r="O36" s="27">
        <v>2000</v>
      </c>
      <c r="P36" s="29">
        <v>37000</v>
      </c>
      <c r="Q36" s="29">
        <f t="shared" si="9"/>
        <v>1690900</v>
      </c>
      <c r="R36" s="22" t="s">
        <v>29</v>
      </c>
      <c r="S36" s="27"/>
      <c r="T36" s="25">
        <f t="shared" si="10"/>
        <v>2056500.0000000002</v>
      </c>
      <c r="U36" s="39">
        <v>40930</v>
      </c>
      <c r="V36" s="41">
        <f t="shared" si="16"/>
        <v>34000</v>
      </c>
      <c r="W36" s="41">
        <f t="shared" si="18"/>
        <v>33527.118644067799</v>
      </c>
      <c r="X36" s="41">
        <f t="shared" si="6"/>
        <v>1553800</v>
      </c>
      <c r="Y36" s="41">
        <f t="shared" si="7"/>
        <v>1532189.3220338984</v>
      </c>
      <c r="Z36" s="31"/>
      <c r="AA36" s="31"/>
    </row>
    <row r="37" spans="1:27" ht="12.75" hidden="1" customHeight="1">
      <c r="A37" s="22">
        <v>2</v>
      </c>
      <c r="B37" s="22">
        <v>3</v>
      </c>
      <c r="C37" s="22">
        <v>2</v>
      </c>
      <c r="D37" s="22">
        <v>13</v>
      </c>
      <c r="E37" s="23">
        <v>173</v>
      </c>
      <c r="F37" s="22">
        <v>3</v>
      </c>
      <c r="G37" s="24">
        <v>2</v>
      </c>
      <c r="H37" s="39">
        <v>35.299999999999997</v>
      </c>
      <c r="I37" s="39">
        <v>72.3</v>
      </c>
      <c r="J37" s="26">
        <v>76.099999999999994</v>
      </c>
      <c r="K37" s="25">
        <f t="shared" si="0"/>
        <v>76.099999999999994</v>
      </c>
      <c r="L37" s="27">
        <v>44500</v>
      </c>
      <c r="M37" s="27">
        <f t="shared" si="1"/>
        <v>3386449.9999999995</v>
      </c>
      <c r="N37" s="28">
        <v>42500</v>
      </c>
      <c r="O37" s="27">
        <v>2000</v>
      </c>
      <c r="P37" s="29">
        <v>39250</v>
      </c>
      <c r="Q37" s="29">
        <f t="shared" si="9"/>
        <v>2986925</v>
      </c>
      <c r="R37" s="22" t="s">
        <v>29</v>
      </c>
      <c r="S37" s="27"/>
      <c r="T37" s="25">
        <f t="shared" si="10"/>
        <v>3386449.9999999995</v>
      </c>
      <c r="U37" s="39">
        <v>40930</v>
      </c>
      <c r="V37" s="41">
        <f t="shared" si="16"/>
        <v>36250</v>
      </c>
      <c r="W37" s="41">
        <f t="shared" si="18"/>
        <v>35332.648305084746</v>
      </c>
      <c r="X37" s="41">
        <f t="shared" si="6"/>
        <v>2758625</v>
      </c>
      <c r="Y37" s="41">
        <f t="shared" si="7"/>
        <v>2688814.536016949</v>
      </c>
      <c r="Z37" s="31"/>
      <c r="AA37" s="31"/>
    </row>
    <row r="38" spans="1:27" ht="12.75" hidden="1" customHeight="1">
      <c r="A38" s="47">
        <v>2</v>
      </c>
      <c r="B38" s="47">
        <v>1</v>
      </c>
      <c r="C38" s="47">
        <v>2</v>
      </c>
      <c r="D38" s="47">
        <v>2</v>
      </c>
      <c r="E38" s="48">
        <v>16</v>
      </c>
      <c r="F38" s="47">
        <v>4</v>
      </c>
      <c r="G38" s="49">
        <v>1</v>
      </c>
      <c r="H38" s="25">
        <v>18.899999999999999</v>
      </c>
      <c r="I38" s="25">
        <v>47.3</v>
      </c>
      <c r="J38" s="50">
        <v>48.2</v>
      </c>
      <c r="K38" s="25">
        <f t="shared" si="0"/>
        <v>48.2</v>
      </c>
      <c r="L38" s="27">
        <v>45000</v>
      </c>
      <c r="M38" s="27">
        <f t="shared" si="1"/>
        <v>2169000</v>
      </c>
      <c r="N38" s="28">
        <v>44000</v>
      </c>
      <c r="O38" s="27">
        <v>2000</v>
      </c>
      <c r="P38" s="51">
        <f>Шахматка!E93</f>
        <v>60750</v>
      </c>
      <c r="Q38" s="51">
        <f t="shared" si="9"/>
        <v>2928150</v>
      </c>
      <c r="R38" s="47" t="s">
        <v>31</v>
      </c>
      <c r="S38" s="27"/>
      <c r="T38" s="25">
        <f t="shared" si="10"/>
        <v>2169000</v>
      </c>
      <c r="U38" s="25">
        <v>40930</v>
      </c>
      <c r="V38" s="30">
        <f t="shared" si="16"/>
        <v>57750</v>
      </c>
      <c r="W38" s="30">
        <f t="shared" ref="W38:W40" si="19">V38-(V38*4.5%)-(V38-U38)*20/120</f>
        <v>52347.916666666664</v>
      </c>
      <c r="X38" s="30">
        <f t="shared" si="6"/>
        <v>2783550</v>
      </c>
      <c r="Y38" s="30">
        <f t="shared" si="7"/>
        <v>2523169.5833333335</v>
      </c>
      <c r="Z38" s="32"/>
      <c r="AA38" s="32"/>
    </row>
    <row r="39" spans="1:27" ht="12.75" hidden="1" customHeight="1">
      <c r="A39" s="22">
        <v>2</v>
      </c>
      <c r="B39" s="22">
        <v>3</v>
      </c>
      <c r="C39" s="22">
        <v>1</v>
      </c>
      <c r="D39" s="22">
        <v>12</v>
      </c>
      <c r="E39" s="23">
        <v>178</v>
      </c>
      <c r="F39" s="22">
        <v>4</v>
      </c>
      <c r="G39" s="24">
        <v>1</v>
      </c>
      <c r="H39" s="25">
        <v>19.5</v>
      </c>
      <c r="I39" s="25">
        <v>47.2</v>
      </c>
      <c r="J39" s="26">
        <v>48.6</v>
      </c>
      <c r="K39" s="25">
        <f t="shared" si="0"/>
        <v>48.6</v>
      </c>
      <c r="L39" s="27">
        <v>45000</v>
      </c>
      <c r="M39" s="27">
        <f t="shared" si="1"/>
        <v>2187000</v>
      </c>
      <c r="N39" s="28">
        <v>42000</v>
      </c>
      <c r="O39" s="27">
        <v>2000</v>
      </c>
      <c r="P39" s="29">
        <v>46000</v>
      </c>
      <c r="Q39" s="29">
        <f t="shared" si="9"/>
        <v>2235600</v>
      </c>
      <c r="R39" s="22" t="s">
        <v>29</v>
      </c>
      <c r="S39" s="27"/>
      <c r="T39" s="25">
        <f t="shared" si="10"/>
        <v>2187000</v>
      </c>
      <c r="U39" s="25">
        <v>40930</v>
      </c>
      <c r="V39" s="30">
        <f t="shared" si="16"/>
        <v>43000</v>
      </c>
      <c r="W39" s="30">
        <f t="shared" si="19"/>
        <v>40720</v>
      </c>
      <c r="X39" s="30">
        <f t="shared" si="6"/>
        <v>2089800</v>
      </c>
      <c r="Y39" s="30">
        <f t="shared" si="7"/>
        <v>1978992</v>
      </c>
      <c r="Z39" s="32"/>
      <c r="AA39" s="33">
        <f t="shared" ref="AA39:AA42" si="20">V39-$AA$1</f>
        <v>11800</v>
      </c>
    </row>
    <row r="40" spans="1:27" ht="12.75" hidden="1" customHeight="1">
      <c r="A40" s="52">
        <v>2</v>
      </c>
      <c r="B40" s="52">
        <v>3</v>
      </c>
      <c r="C40" s="52">
        <v>3</v>
      </c>
      <c r="D40" s="52">
        <v>14</v>
      </c>
      <c r="E40" s="53">
        <v>216</v>
      </c>
      <c r="F40" s="52">
        <v>10</v>
      </c>
      <c r="G40" s="53">
        <v>1</v>
      </c>
      <c r="H40" s="25">
        <v>19</v>
      </c>
      <c r="I40" s="25">
        <v>47.2</v>
      </c>
      <c r="J40" s="56">
        <v>48.3</v>
      </c>
      <c r="K40" s="25">
        <f t="shared" si="0"/>
        <v>48.3</v>
      </c>
      <c r="L40" s="27">
        <v>44500</v>
      </c>
      <c r="M40" s="27">
        <f t="shared" si="1"/>
        <v>2149350</v>
      </c>
      <c r="N40" s="28">
        <v>44000</v>
      </c>
      <c r="O40" s="27">
        <v>2000</v>
      </c>
      <c r="P40" s="57">
        <f>Шахматка!AQ95</f>
        <v>58500</v>
      </c>
      <c r="Q40" s="57">
        <f t="shared" si="9"/>
        <v>2825550</v>
      </c>
      <c r="R40" s="52" t="s">
        <v>31</v>
      </c>
      <c r="S40" s="27"/>
      <c r="T40" s="25">
        <f t="shared" si="10"/>
        <v>2149350</v>
      </c>
      <c r="U40" s="25">
        <v>40930</v>
      </c>
      <c r="V40" s="30">
        <f t="shared" si="16"/>
        <v>55500</v>
      </c>
      <c r="W40" s="30">
        <f t="shared" si="19"/>
        <v>50574.166666666664</v>
      </c>
      <c r="X40" s="30">
        <f t="shared" si="6"/>
        <v>2680650</v>
      </c>
      <c r="Y40" s="30">
        <f t="shared" si="7"/>
        <v>2442732.2499999995</v>
      </c>
      <c r="Z40" s="32"/>
      <c r="AA40" s="33">
        <f t="shared" si="20"/>
        <v>24300</v>
      </c>
    </row>
    <row r="41" spans="1:27" ht="12.75" hidden="1" customHeight="1">
      <c r="A41" s="22">
        <v>2</v>
      </c>
      <c r="B41" s="22">
        <v>3</v>
      </c>
      <c r="C41" s="22">
        <v>3</v>
      </c>
      <c r="D41" s="22">
        <v>14</v>
      </c>
      <c r="E41" s="23">
        <v>186</v>
      </c>
      <c r="F41" s="22">
        <v>5</v>
      </c>
      <c r="G41" s="24">
        <v>1</v>
      </c>
      <c r="H41" s="39">
        <v>19</v>
      </c>
      <c r="I41" s="39">
        <v>47.2</v>
      </c>
      <c r="J41" s="26">
        <v>48.3</v>
      </c>
      <c r="K41" s="25">
        <f t="shared" si="0"/>
        <v>48.3</v>
      </c>
      <c r="L41" s="27">
        <v>45000</v>
      </c>
      <c r="M41" s="27">
        <f t="shared" si="1"/>
        <v>2173500</v>
      </c>
      <c r="N41" s="28">
        <v>44000</v>
      </c>
      <c r="O41" s="27">
        <v>2000</v>
      </c>
      <c r="P41" s="29">
        <v>38250</v>
      </c>
      <c r="Q41" s="29">
        <f t="shared" si="9"/>
        <v>1847475</v>
      </c>
      <c r="R41" s="22" t="s">
        <v>29</v>
      </c>
      <c r="S41" s="40"/>
      <c r="T41" s="25">
        <f t="shared" si="10"/>
        <v>2173500</v>
      </c>
      <c r="U41" s="39">
        <v>35000</v>
      </c>
      <c r="V41" s="41">
        <f t="shared" si="16"/>
        <v>35250</v>
      </c>
      <c r="W41" s="41">
        <f>V41-(V41*4.5%)-(V41-U41)*18/118</f>
        <v>33625.614406779663</v>
      </c>
      <c r="X41" s="41">
        <f t="shared" si="6"/>
        <v>1702575</v>
      </c>
      <c r="Y41" s="41">
        <f t="shared" si="7"/>
        <v>1624117.1758474577</v>
      </c>
      <c r="Z41" s="31"/>
      <c r="AA41" s="42">
        <f t="shared" si="20"/>
        <v>4050</v>
      </c>
    </row>
    <row r="42" spans="1:27" ht="12.75" hidden="1" customHeight="1">
      <c r="A42" s="337">
        <v>2</v>
      </c>
      <c r="B42" s="337">
        <v>1</v>
      </c>
      <c r="C42" s="337">
        <v>7</v>
      </c>
      <c r="D42" s="337">
        <v>7</v>
      </c>
      <c r="E42" s="338">
        <v>7</v>
      </c>
      <c r="F42" s="337">
        <v>2</v>
      </c>
      <c r="G42" s="339">
        <v>1</v>
      </c>
      <c r="H42" s="55">
        <v>19.5</v>
      </c>
      <c r="I42" s="55">
        <v>47.3</v>
      </c>
      <c r="J42" s="340">
        <v>48.7</v>
      </c>
      <c r="K42" s="25">
        <f t="shared" si="0"/>
        <v>48.7</v>
      </c>
      <c r="L42" s="27">
        <v>45000</v>
      </c>
      <c r="M42" s="27">
        <f t="shared" si="1"/>
        <v>2191500</v>
      </c>
      <c r="N42" s="28">
        <v>40000</v>
      </c>
      <c r="O42" s="27">
        <v>2000</v>
      </c>
      <c r="P42" s="341">
        <v>55000</v>
      </c>
      <c r="Q42" s="341">
        <f t="shared" si="9"/>
        <v>2678500</v>
      </c>
      <c r="R42" s="337" t="s">
        <v>31</v>
      </c>
      <c r="S42" s="27"/>
      <c r="T42" s="25">
        <f t="shared" si="10"/>
        <v>2191500</v>
      </c>
      <c r="U42" s="55">
        <v>40930</v>
      </c>
      <c r="V42" s="30">
        <f>P42</f>
        <v>55000</v>
      </c>
      <c r="W42" s="30">
        <f>V42-(V42*4.5%)</f>
        <v>52525</v>
      </c>
      <c r="X42" s="58">
        <f t="shared" si="6"/>
        <v>2678500</v>
      </c>
      <c r="Y42" s="30">
        <f t="shared" si="7"/>
        <v>2557967.5</v>
      </c>
      <c r="Z42" s="59"/>
      <c r="AA42" s="60">
        <f t="shared" si="20"/>
        <v>23800</v>
      </c>
    </row>
    <row r="43" spans="1:27" ht="12.75" hidden="1" customHeight="1">
      <c r="A43" s="22">
        <v>2</v>
      </c>
      <c r="B43" s="22">
        <v>3</v>
      </c>
      <c r="C43" s="22">
        <v>1</v>
      </c>
      <c r="D43" s="22">
        <v>12</v>
      </c>
      <c r="E43" s="23">
        <v>196</v>
      </c>
      <c r="F43" s="22">
        <v>7</v>
      </c>
      <c r="G43" s="24">
        <v>1</v>
      </c>
      <c r="H43" s="25">
        <v>19.5</v>
      </c>
      <c r="I43" s="25">
        <v>47.2</v>
      </c>
      <c r="J43" s="26">
        <v>48.6</v>
      </c>
      <c r="K43" s="25">
        <f t="shared" si="0"/>
        <v>48.6</v>
      </c>
      <c r="L43" s="27">
        <v>44500</v>
      </c>
      <c r="M43" s="27">
        <f t="shared" si="1"/>
        <v>2162700</v>
      </c>
      <c r="N43" s="28">
        <v>42000</v>
      </c>
      <c r="O43" s="27">
        <v>2000</v>
      </c>
      <c r="P43" s="29">
        <v>43250</v>
      </c>
      <c r="Q43" s="29">
        <f t="shared" si="9"/>
        <v>2101950</v>
      </c>
      <c r="R43" s="22" t="s">
        <v>29</v>
      </c>
      <c r="S43" s="27"/>
      <c r="T43" s="25">
        <f t="shared" si="10"/>
        <v>2162700</v>
      </c>
      <c r="U43" s="25">
        <v>40930</v>
      </c>
      <c r="V43" s="30">
        <f t="shared" ref="V43:V47" si="21">P43-3000</f>
        <v>40250</v>
      </c>
      <c r="W43" s="30">
        <f t="shared" ref="W43:W44" si="22">V43-(V43*4.5%)-(V43-U43)*20/120</f>
        <v>38552.083333333336</v>
      </c>
      <c r="X43" s="30">
        <f t="shared" si="6"/>
        <v>1956150</v>
      </c>
      <c r="Y43" s="30">
        <f t="shared" si="7"/>
        <v>1873631.2500000002</v>
      </c>
      <c r="Z43" s="31"/>
      <c r="AA43" s="31"/>
    </row>
    <row r="44" spans="1:27" ht="12.75" hidden="1" customHeight="1">
      <c r="A44" s="22">
        <v>2</v>
      </c>
      <c r="B44" s="22">
        <v>3</v>
      </c>
      <c r="C44" s="22">
        <v>6</v>
      </c>
      <c r="D44" s="22">
        <v>17</v>
      </c>
      <c r="E44" s="23">
        <v>207</v>
      </c>
      <c r="F44" s="22">
        <v>8</v>
      </c>
      <c r="G44" s="24">
        <v>1</v>
      </c>
      <c r="H44" s="25">
        <v>19.5</v>
      </c>
      <c r="I44" s="25">
        <v>44.3</v>
      </c>
      <c r="J44" s="26">
        <v>45.7</v>
      </c>
      <c r="K44" s="25">
        <f t="shared" si="0"/>
        <v>45.7</v>
      </c>
      <c r="L44" s="27">
        <v>44500</v>
      </c>
      <c r="M44" s="27">
        <f t="shared" si="1"/>
        <v>2033650.0000000002</v>
      </c>
      <c r="N44" s="28">
        <v>43000</v>
      </c>
      <c r="O44" s="27">
        <v>2000</v>
      </c>
      <c r="P44" s="29">
        <v>44750</v>
      </c>
      <c r="Q44" s="29">
        <f t="shared" si="9"/>
        <v>2045075.0000000002</v>
      </c>
      <c r="R44" s="22" t="s">
        <v>29</v>
      </c>
      <c r="S44" s="27"/>
      <c r="T44" s="25">
        <f t="shared" si="10"/>
        <v>2033650.0000000002</v>
      </c>
      <c r="U44" s="25">
        <v>40930</v>
      </c>
      <c r="V44" s="30">
        <f t="shared" si="21"/>
        <v>41750</v>
      </c>
      <c r="W44" s="30">
        <f t="shared" si="22"/>
        <v>39734.583333333336</v>
      </c>
      <c r="X44" s="30">
        <f t="shared" si="6"/>
        <v>1907975.0000000002</v>
      </c>
      <c r="Y44" s="30">
        <f t="shared" si="7"/>
        <v>1815870.4583333335</v>
      </c>
      <c r="Z44" s="32"/>
      <c r="AA44" s="33">
        <f t="shared" ref="AA44:AA49" si="23">V44-$AA$1</f>
        <v>10550</v>
      </c>
    </row>
    <row r="45" spans="1:27" ht="12.75" hidden="1" customHeight="1">
      <c r="A45" s="22">
        <v>2</v>
      </c>
      <c r="B45" s="22">
        <v>3</v>
      </c>
      <c r="C45" s="22">
        <v>5</v>
      </c>
      <c r="D45" s="22">
        <v>16</v>
      </c>
      <c r="E45" s="23">
        <v>212</v>
      </c>
      <c r="F45" s="22">
        <v>9</v>
      </c>
      <c r="G45" s="24">
        <v>2</v>
      </c>
      <c r="H45" s="39">
        <v>33.299999999999997</v>
      </c>
      <c r="I45" s="39">
        <v>67.099999999999994</v>
      </c>
      <c r="J45" s="26">
        <v>69.8</v>
      </c>
      <c r="K45" s="25">
        <f t="shared" si="0"/>
        <v>69.8</v>
      </c>
      <c r="L45" s="27">
        <v>48000</v>
      </c>
      <c r="M45" s="27">
        <f t="shared" si="1"/>
        <v>3350400</v>
      </c>
      <c r="N45" s="28">
        <v>46000</v>
      </c>
      <c r="O45" s="27">
        <v>2000</v>
      </c>
      <c r="P45" s="29">
        <v>43750</v>
      </c>
      <c r="Q45" s="29">
        <f t="shared" si="9"/>
        <v>3053750</v>
      </c>
      <c r="R45" s="22" t="s">
        <v>29</v>
      </c>
      <c r="S45" s="27"/>
      <c r="T45" s="25">
        <f t="shared" si="10"/>
        <v>3350400</v>
      </c>
      <c r="U45" s="39">
        <v>40930</v>
      </c>
      <c r="V45" s="41">
        <f t="shared" si="21"/>
        <v>40750</v>
      </c>
      <c r="W45" s="41">
        <f t="shared" ref="W45:W46" si="24">V45-(V45*4.5%)-(V45-U45)*18/118</f>
        <v>38943.707627118645</v>
      </c>
      <c r="X45" s="41">
        <f t="shared" si="6"/>
        <v>2844350</v>
      </c>
      <c r="Y45" s="41">
        <f t="shared" si="7"/>
        <v>2718270.7923728814</v>
      </c>
      <c r="Z45" s="31"/>
      <c r="AA45" s="42">
        <f t="shared" si="23"/>
        <v>9550</v>
      </c>
    </row>
    <row r="46" spans="1:27" ht="12.75" hidden="1" customHeight="1">
      <c r="A46" s="22">
        <v>2</v>
      </c>
      <c r="B46" s="22">
        <v>3</v>
      </c>
      <c r="C46" s="22">
        <v>4</v>
      </c>
      <c r="D46" s="22">
        <v>15</v>
      </c>
      <c r="E46" s="23">
        <v>217</v>
      </c>
      <c r="F46" s="22">
        <v>10</v>
      </c>
      <c r="G46" s="24">
        <v>2</v>
      </c>
      <c r="H46" s="39">
        <v>35.200000000000003</v>
      </c>
      <c r="I46" s="39">
        <v>69</v>
      </c>
      <c r="J46" s="26">
        <v>70.099999999999994</v>
      </c>
      <c r="K46" s="25">
        <f t="shared" si="0"/>
        <v>70.099999999999994</v>
      </c>
      <c r="L46" s="27">
        <v>44000</v>
      </c>
      <c r="M46" s="27">
        <f t="shared" si="1"/>
        <v>3084399.9999999995</v>
      </c>
      <c r="N46" s="28">
        <v>44000</v>
      </c>
      <c r="O46" s="27">
        <v>2000</v>
      </c>
      <c r="P46" s="29">
        <v>41250</v>
      </c>
      <c r="Q46" s="29">
        <f t="shared" si="9"/>
        <v>2891624.9999999995</v>
      </c>
      <c r="R46" s="22" t="s">
        <v>29</v>
      </c>
      <c r="S46" s="27"/>
      <c r="T46" s="25">
        <f t="shared" si="10"/>
        <v>3084399.9999999995</v>
      </c>
      <c r="U46" s="39">
        <v>40930</v>
      </c>
      <c r="V46" s="41">
        <f t="shared" si="21"/>
        <v>38250</v>
      </c>
      <c r="W46" s="41">
        <f t="shared" si="24"/>
        <v>36937.563559322036</v>
      </c>
      <c r="X46" s="41">
        <f t="shared" si="6"/>
        <v>2681325</v>
      </c>
      <c r="Y46" s="41">
        <f t="shared" si="7"/>
        <v>2589323.2055084747</v>
      </c>
      <c r="Z46" s="31"/>
      <c r="AA46" s="42">
        <f t="shared" si="23"/>
        <v>7050</v>
      </c>
    </row>
    <row r="47" spans="1:27" ht="12.75" hidden="1" customHeight="1">
      <c r="A47" s="11">
        <v>2</v>
      </c>
      <c r="B47" s="11">
        <v>3</v>
      </c>
      <c r="C47" s="11">
        <v>3</v>
      </c>
      <c r="D47" s="11">
        <v>14</v>
      </c>
      <c r="E47" s="12">
        <v>222</v>
      </c>
      <c r="F47" s="11">
        <v>11</v>
      </c>
      <c r="G47" s="13">
        <v>1</v>
      </c>
      <c r="H47" s="14">
        <v>19</v>
      </c>
      <c r="I47" s="14">
        <v>47.2</v>
      </c>
      <c r="J47" s="15">
        <v>48.3</v>
      </c>
      <c r="K47" s="14">
        <f t="shared" si="0"/>
        <v>48.3</v>
      </c>
      <c r="L47" s="16">
        <v>44000</v>
      </c>
      <c r="M47" s="16">
        <f t="shared" si="1"/>
        <v>2125200</v>
      </c>
      <c r="N47" s="17">
        <v>44000</v>
      </c>
      <c r="O47" s="16">
        <v>2000</v>
      </c>
      <c r="P47" s="18">
        <v>59000</v>
      </c>
      <c r="Q47" s="18">
        <f t="shared" si="9"/>
        <v>2849700</v>
      </c>
      <c r="R47" s="11" t="s">
        <v>28</v>
      </c>
      <c r="S47" s="16"/>
      <c r="T47" s="14">
        <f t="shared" si="10"/>
        <v>2125200</v>
      </c>
      <c r="U47" s="14">
        <v>40930</v>
      </c>
      <c r="V47" s="19">
        <f t="shared" si="21"/>
        <v>56000</v>
      </c>
      <c r="W47" s="19">
        <f>V47-(V47*4.5%)-(V47-U47)*20/120</f>
        <v>50968.333333333336</v>
      </c>
      <c r="X47" s="19">
        <f t="shared" si="6"/>
        <v>2704800</v>
      </c>
      <c r="Y47" s="19">
        <f t="shared" si="7"/>
        <v>2461770.5</v>
      </c>
      <c r="Z47" s="20"/>
      <c r="AA47" s="21">
        <f t="shared" si="23"/>
        <v>24800</v>
      </c>
    </row>
    <row r="48" spans="1:27" ht="12.75" hidden="1" customHeight="1">
      <c r="A48" s="331">
        <v>2</v>
      </c>
      <c r="B48" s="331">
        <v>1</v>
      </c>
      <c r="C48" s="331">
        <v>7</v>
      </c>
      <c r="D48" s="331">
        <v>7</v>
      </c>
      <c r="E48" s="332">
        <v>105</v>
      </c>
      <c r="F48" s="331">
        <v>16</v>
      </c>
      <c r="G48" s="333">
        <v>1</v>
      </c>
      <c r="H48" s="55">
        <v>19.5</v>
      </c>
      <c r="I48" s="55">
        <v>47.3</v>
      </c>
      <c r="J48" s="334">
        <v>48.7</v>
      </c>
      <c r="K48" s="25">
        <f t="shared" si="0"/>
        <v>48.7</v>
      </c>
      <c r="L48" s="27">
        <v>43500</v>
      </c>
      <c r="M48" s="27">
        <f t="shared" si="1"/>
        <v>2118450</v>
      </c>
      <c r="N48" s="28">
        <v>42000</v>
      </c>
      <c r="O48" s="27">
        <v>2000</v>
      </c>
      <c r="P48" s="335">
        <v>58500</v>
      </c>
      <c r="Q48" s="335">
        <f t="shared" si="9"/>
        <v>2848950</v>
      </c>
      <c r="R48" s="331" t="s">
        <v>31</v>
      </c>
      <c r="S48" s="27"/>
      <c r="T48" s="25">
        <f t="shared" si="10"/>
        <v>2118450</v>
      </c>
      <c r="U48" s="62">
        <v>40930</v>
      </c>
      <c r="V48" s="30">
        <f>P48</f>
        <v>58500</v>
      </c>
      <c r="W48" s="30">
        <f>V48-(V48*4.5%)</f>
        <v>55867.5</v>
      </c>
      <c r="X48" s="58">
        <f t="shared" si="6"/>
        <v>2848950</v>
      </c>
      <c r="Y48" s="30">
        <f t="shared" si="7"/>
        <v>2720747.25</v>
      </c>
      <c r="Z48" s="59"/>
      <c r="AA48" s="60">
        <f t="shared" si="23"/>
        <v>27300</v>
      </c>
    </row>
    <row r="49" spans="1:27" ht="12.75" hidden="1" customHeight="1">
      <c r="A49" s="22">
        <v>2</v>
      </c>
      <c r="B49" s="22">
        <v>3</v>
      </c>
      <c r="C49" s="22">
        <v>1</v>
      </c>
      <c r="D49" s="22">
        <v>12</v>
      </c>
      <c r="E49" s="23">
        <v>232</v>
      </c>
      <c r="F49" s="22">
        <v>13</v>
      </c>
      <c r="G49" s="24">
        <v>1</v>
      </c>
      <c r="H49" s="25">
        <v>19.5</v>
      </c>
      <c r="I49" s="25">
        <v>47.2</v>
      </c>
      <c r="J49" s="26">
        <v>48.6</v>
      </c>
      <c r="K49" s="25">
        <f t="shared" si="0"/>
        <v>48.6</v>
      </c>
      <c r="L49" s="27">
        <v>44000</v>
      </c>
      <c r="M49" s="27">
        <f t="shared" si="1"/>
        <v>2138400</v>
      </c>
      <c r="N49" s="28">
        <v>42000</v>
      </c>
      <c r="O49" s="27">
        <v>2000</v>
      </c>
      <c r="P49" s="29">
        <v>46000</v>
      </c>
      <c r="Q49" s="29">
        <f t="shared" si="9"/>
        <v>2235600</v>
      </c>
      <c r="R49" s="22" t="s">
        <v>29</v>
      </c>
      <c r="S49" s="27"/>
      <c r="T49" s="25">
        <f t="shared" si="10"/>
        <v>2138400</v>
      </c>
      <c r="U49" s="25">
        <v>40930</v>
      </c>
      <c r="V49" s="30">
        <f t="shared" ref="V49:V64" si="25">P49-3000</f>
        <v>43000</v>
      </c>
      <c r="W49" s="30">
        <f>V49-(V49*4.5%)-(V49-U49)*20/120</f>
        <v>40720</v>
      </c>
      <c r="X49" s="30">
        <f t="shared" si="6"/>
        <v>2089800</v>
      </c>
      <c r="Y49" s="30">
        <f t="shared" si="7"/>
        <v>1978992</v>
      </c>
      <c r="Z49" s="32"/>
      <c r="AA49" s="33">
        <f t="shared" si="23"/>
        <v>11800</v>
      </c>
    </row>
    <row r="50" spans="1:27" ht="12.75" hidden="1" customHeight="1">
      <c r="A50" s="22">
        <v>2</v>
      </c>
      <c r="B50" s="22">
        <v>3</v>
      </c>
      <c r="C50" s="22">
        <v>6</v>
      </c>
      <c r="D50" s="22">
        <v>17</v>
      </c>
      <c r="E50" s="23">
        <v>243</v>
      </c>
      <c r="F50" s="22">
        <v>14</v>
      </c>
      <c r="G50" s="24">
        <v>1</v>
      </c>
      <c r="H50" s="39">
        <v>19.5</v>
      </c>
      <c r="I50" s="39">
        <v>44.3</v>
      </c>
      <c r="J50" s="26">
        <v>45.7</v>
      </c>
      <c r="K50" s="25">
        <f t="shared" si="0"/>
        <v>45.7</v>
      </c>
      <c r="L50" s="27">
        <v>44000</v>
      </c>
      <c r="M50" s="27">
        <f t="shared" si="1"/>
        <v>2010800.0000000002</v>
      </c>
      <c r="N50" s="28">
        <v>43000</v>
      </c>
      <c r="O50" s="27">
        <v>2000</v>
      </c>
      <c r="P50" s="29">
        <v>42000</v>
      </c>
      <c r="Q50" s="29">
        <f t="shared" si="9"/>
        <v>1919400.0000000002</v>
      </c>
      <c r="R50" s="22" t="s">
        <v>29</v>
      </c>
      <c r="S50" s="27"/>
      <c r="T50" s="25">
        <f t="shared" si="10"/>
        <v>2010800.0000000002</v>
      </c>
      <c r="U50" s="39">
        <v>40930</v>
      </c>
      <c r="V50" s="41">
        <f t="shared" si="25"/>
        <v>39000</v>
      </c>
      <c r="W50" s="41">
        <f t="shared" ref="W50:W52" si="26">V50-(V50*4.5%)-(V50-U50)*18/118</f>
        <v>37539.406779661018</v>
      </c>
      <c r="X50" s="41">
        <f t="shared" si="6"/>
        <v>1782300</v>
      </c>
      <c r="Y50" s="41">
        <f t="shared" si="7"/>
        <v>1715550.8898305087</v>
      </c>
      <c r="Z50" s="31"/>
      <c r="AA50" s="31"/>
    </row>
    <row r="51" spans="1:27" ht="12.75" hidden="1" customHeight="1">
      <c r="A51" s="22">
        <v>2</v>
      </c>
      <c r="B51" s="22">
        <v>3</v>
      </c>
      <c r="C51" s="22">
        <v>5</v>
      </c>
      <c r="D51" s="22">
        <v>16</v>
      </c>
      <c r="E51" s="23">
        <v>248</v>
      </c>
      <c r="F51" s="22">
        <v>15</v>
      </c>
      <c r="G51" s="24">
        <v>2</v>
      </c>
      <c r="H51" s="39">
        <v>33.299999999999997</v>
      </c>
      <c r="I51" s="39">
        <v>67.099999999999994</v>
      </c>
      <c r="J51" s="26">
        <v>69.8</v>
      </c>
      <c r="K51" s="38">
        <f t="shared" si="0"/>
        <v>69.8</v>
      </c>
      <c r="L51" s="38">
        <v>48000</v>
      </c>
      <c r="M51" s="34">
        <f t="shared" si="1"/>
        <v>3350400</v>
      </c>
      <c r="N51" s="46">
        <v>46000</v>
      </c>
      <c r="O51" s="55">
        <v>2000</v>
      </c>
      <c r="P51" s="29">
        <v>40750</v>
      </c>
      <c r="Q51" s="29">
        <f t="shared" si="9"/>
        <v>2844350</v>
      </c>
      <c r="R51" s="22" t="s">
        <v>29</v>
      </c>
      <c r="S51" s="30"/>
      <c r="T51" s="59">
        <f t="shared" si="10"/>
        <v>3350400</v>
      </c>
      <c r="U51" s="39">
        <v>40930</v>
      </c>
      <c r="V51" s="63">
        <f t="shared" si="25"/>
        <v>37750</v>
      </c>
      <c r="W51" s="63">
        <f t="shared" si="26"/>
        <v>36536.33474576271</v>
      </c>
      <c r="X51" s="64">
        <f t="shared" si="6"/>
        <v>2634950</v>
      </c>
      <c r="Y51" s="64">
        <f t="shared" si="7"/>
        <v>2550236.1652542371</v>
      </c>
      <c r="Z51" s="31"/>
      <c r="AA51" s="42">
        <f t="shared" ref="AA51:AA63" si="27">V51-$AA$1</f>
        <v>6550</v>
      </c>
    </row>
    <row r="52" spans="1:27" ht="12.75" hidden="1" customHeight="1">
      <c r="A52" s="22">
        <v>2</v>
      </c>
      <c r="B52" s="22">
        <v>3</v>
      </c>
      <c r="C52" s="22">
        <v>4</v>
      </c>
      <c r="D52" s="22">
        <v>15</v>
      </c>
      <c r="E52" s="23">
        <v>253</v>
      </c>
      <c r="F52" s="22">
        <v>16</v>
      </c>
      <c r="G52" s="24">
        <v>2</v>
      </c>
      <c r="H52" s="39">
        <v>35.200000000000003</v>
      </c>
      <c r="I52" s="39">
        <v>69</v>
      </c>
      <c r="J52" s="26">
        <v>70.099999999999994</v>
      </c>
      <c r="K52" s="25">
        <f t="shared" si="0"/>
        <v>70.099999999999994</v>
      </c>
      <c r="L52" s="27">
        <v>43000</v>
      </c>
      <c r="M52" s="27">
        <f t="shared" si="1"/>
        <v>3014299.9999999995</v>
      </c>
      <c r="N52" s="28">
        <v>44000</v>
      </c>
      <c r="O52" s="27">
        <v>2000</v>
      </c>
      <c r="P52" s="29">
        <v>38500</v>
      </c>
      <c r="Q52" s="29">
        <f t="shared" si="9"/>
        <v>2698850</v>
      </c>
      <c r="R52" s="22" t="s">
        <v>29</v>
      </c>
      <c r="S52" s="40"/>
      <c r="T52" s="25">
        <f t="shared" si="10"/>
        <v>3014299.9999999995</v>
      </c>
      <c r="U52" s="65">
        <v>35000</v>
      </c>
      <c r="V52" s="41">
        <f t="shared" si="25"/>
        <v>35500</v>
      </c>
      <c r="W52" s="41">
        <f t="shared" si="26"/>
        <v>33826.228813559319</v>
      </c>
      <c r="X52" s="41">
        <f t="shared" si="6"/>
        <v>2488550</v>
      </c>
      <c r="Y52" s="41">
        <f t="shared" si="7"/>
        <v>2371218.6398305083</v>
      </c>
      <c r="Z52" s="31"/>
      <c r="AA52" s="42">
        <f t="shared" si="27"/>
        <v>4300</v>
      </c>
    </row>
    <row r="53" spans="1:27" ht="12.75" hidden="1" customHeight="1">
      <c r="A53" s="331">
        <v>2</v>
      </c>
      <c r="B53" s="331">
        <v>3</v>
      </c>
      <c r="C53" s="331">
        <v>5</v>
      </c>
      <c r="D53" s="331">
        <v>16</v>
      </c>
      <c r="E53" s="332">
        <v>176</v>
      </c>
      <c r="F53" s="331">
        <v>3</v>
      </c>
      <c r="G53" s="333">
        <v>2</v>
      </c>
      <c r="H53" s="25">
        <v>33.299999999999997</v>
      </c>
      <c r="I53" s="25">
        <v>65.5</v>
      </c>
      <c r="J53" s="334">
        <v>68.2</v>
      </c>
      <c r="K53" s="25">
        <f t="shared" si="0"/>
        <v>68.2</v>
      </c>
      <c r="L53" s="27">
        <v>44500</v>
      </c>
      <c r="M53" s="27">
        <f t="shared" si="1"/>
        <v>3034900</v>
      </c>
      <c r="N53" s="28">
        <v>46000</v>
      </c>
      <c r="O53" s="27">
        <v>2000</v>
      </c>
      <c r="P53" s="335">
        <v>55000</v>
      </c>
      <c r="Q53" s="335">
        <f t="shared" si="9"/>
        <v>3751000</v>
      </c>
      <c r="R53" s="331" t="s">
        <v>31</v>
      </c>
      <c r="S53" s="27"/>
      <c r="T53" s="25">
        <f t="shared" si="10"/>
        <v>3034900</v>
      </c>
      <c r="U53" s="25">
        <v>40930</v>
      </c>
      <c r="V53" s="30">
        <f t="shared" si="25"/>
        <v>52000</v>
      </c>
      <c r="W53" s="30">
        <f>V53-(V53*4.5%)-(V53-U53)*20/120</f>
        <v>47815</v>
      </c>
      <c r="X53" s="30">
        <f t="shared" si="6"/>
        <v>3546400</v>
      </c>
      <c r="Y53" s="30">
        <f t="shared" si="7"/>
        <v>3260983</v>
      </c>
      <c r="Z53" s="32"/>
      <c r="AA53" s="33">
        <f t="shared" si="27"/>
        <v>20800</v>
      </c>
    </row>
    <row r="54" spans="1:27" ht="12.75" hidden="1" customHeight="1">
      <c r="A54" s="22">
        <v>2</v>
      </c>
      <c r="B54" s="22">
        <v>1</v>
      </c>
      <c r="C54" s="22">
        <v>2</v>
      </c>
      <c r="D54" s="22">
        <v>2</v>
      </c>
      <c r="E54" s="23">
        <v>9</v>
      </c>
      <c r="F54" s="22">
        <v>3</v>
      </c>
      <c r="G54" s="24">
        <v>1</v>
      </c>
      <c r="H54" s="39">
        <v>18.899999999999999</v>
      </c>
      <c r="I54" s="39">
        <v>45.7</v>
      </c>
      <c r="J54" s="26">
        <v>46.6</v>
      </c>
      <c r="K54" s="25">
        <f t="shared" si="0"/>
        <v>46.6</v>
      </c>
      <c r="L54" s="27">
        <v>45000</v>
      </c>
      <c r="M54" s="27">
        <f t="shared" si="1"/>
        <v>2097000</v>
      </c>
      <c r="N54" s="28">
        <v>44000</v>
      </c>
      <c r="O54" s="27">
        <v>2000</v>
      </c>
      <c r="P54" s="29">
        <v>44500</v>
      </c>
      <c r="Q54" s="29">
        <f t="shared" si="9"/>
        <v>2073700</v>
      </c>
      <c r="R54" s="22" t="s">
        <v>29</v>
      </c>
      <c r="S54" s="27"/>
      <c r="T54" s="25">
        <f t="shared" si="10"/>
        <v>2097000</v>
      </c>
      <c r="U54" s="39">
        <v>40930</v>
      </c>
      <c r="V54" s="41">
        <f t="shared" si="25"/>
        <v>41500</v>
      </c>
      <c r="W54" s="41">
        <f>V54-(V54*4.5%)-(V54-U54)*18/118</f>
        <v>39545.550847457627</v>
      </c>
      <c r="X54" s="41">
        <f t="shared" si="6"/>
        <v>1933900</v>
      </c>
      <c r="Y54" s="41">
        <f t="shared" si="7"/>
        <v>1842822.6694915255</v>
      </c>
      <c r="Z54" s="31"/>
      <c r="AA54" s="42">
        <f t="shared" si="27"/>
        <v>10300</v>
      </c>
    </row>
    <row r="55" spans="1:27" ht="12.75" hidden="1" customHeight="1">
      <c r="A55" s="22">
        <v>2</v>
      </c>
      <c r="B55" s="22">
        <v>1</v>
      </c>
      <c r="C55" s="22">
        <v>4</v>
      </c>
      <c r="D55" s="22">
        <v>4</v>
      </c>
      <c r="E55" s="23">
        <v>11</v>
      </c>
      <c r="F55" s="22">
        <v>3</v>
      </c>
      <c r="G55" s="24">
        <v>1</v>
      </c>
      <c r="H55" s="55">
        <v>19</v>
      </c>
      <c r="I55" s="55">
        <v>43.2</v>
      </c>
      <c r="J55" s="26">
        <v>44.3</v>
      </c>
      <c r="K55" s="25">
        <f t="shared" si="0"/>
        <v>44.3</v>
      </c>
      <c r="L55" s="27">
        <v>45000</v>
      </c>
      <c r="M55" s="27">
        <f t="shared" si="1"/>
        <v>1993499.9999999998</v>
      </c>
      <c r="N55" s="66">
        <v>44000</v>
      </c>
      <c r="O55" s="27">
        <v>2000</v>
      </c>
      <c r="P55" s="29">
        <v>44500</v>
      </c>
      <c r="Q55" s="29">
        <f t="shared" si="9"/>
        <v>1971349.9999999998</v>
      </c>
      <c r="R55" s="22" t="s">
        <v>29</v>
      </c>
      <c r="S55" s="46"/>
      <c r="T55" s="55">
        <f t="shared" si="10"/>
        <v>1993499.9999999998</v>
      </c>
      <c r="U55" s="55">
        <v>40930</v>
      </c>
      <c r="V55" s="30">
        <f t="shared" si="25"/>
        <v>41500</v>
      </c>
      <c r="W55" s="30">
        <f t="shared" ref="W55:W56" si="28">V55-(V55*4.5%)-(V55-U55)*20/120</f>
        <v>39537.5</v>
      </c>
      <c r="X55" s="30">
        <f t="shared" si="6"/>
        <v>1838449.9999999998</v>
      </c>
      <c r="Y55" s="30">
        <f t="shared" si="7"/>
        <v>1751511.25</v>
      </c>
      <c r="Z55" s="59"/>
      <c r="AA55" s="60">
        <f t="shared" si="27"/>
        <v>10300</v>
      </c>
    </row>
    <row r="56" spans="1:27" ht="12.75" hidden="1" customHeight="1">
      <c r="A56" s="34">
        <v>2</v>
      </c>
      <c r="B56" s="34">
        <v>1</v>
      </c>
      <c r="C56" s="34">
        <v>6</v>
      </c>
      <c r="D56" s="34">
        <v>6</v>
      </c>
      <c r="E56" s="35">
        <v>13</v>
      </c>
      <c r="F56" s="34">
        <v>3</v>
      </c>
      <c r="G56" s="36">
        <v>2</v>
      </c>
      <c r="H56" s="25">
        <v>35.799999999999997</v>
      </c>
      <c r="I56" s="25">
        <v>73.900000000000006</v>
      </c>
      <c r="J56" s="37">
        <v>78.099999999999994</v>
      </c>
      <c r="K56" s="25">
        <f t="shared" si="0"/>
        <v>78.099999999999994</v>
      </c>
      <c r="L56" s="27">
        <v>44500</v>
      </c>
      <c r="M56" s="27">
        <f t="shared" si="1"/>
        <v>3475449.9999999995</v>
      </c>
      <c r="N56" s="28">
        <v>42500</v>
      </c>
      <c r="O56" s="27">
        <v>2000</v>
      </c>
      <c r="P56" s="38">
        <v>44500</v>
      </c>
      <c r="Q56" s="38">
        <f t="shared" si="9"/>
        <v>3475449.9999999995</v>
      </c>
      <c r="R56" s="34" t="s">
        <v>30</v>
      </c>
      <c r="S56" s="27"/>
      <c r="T56" s="25">
        <f t="shared" si="10"/>
        <v>3475449.9999999995</v>
      </c>
      <c r="U56" s="25">
        <v>40930</v>
      </c>
      <c r="V56" s="30">
        <f t="shared" si="25"/>
        <v>41500</v>
      </c>
      <c r="W56" s="30">
        <f t="shared" si="28"/>
        <v>39537.5</v>
      </c>
      <c r="X56" s="30">
        <f t="shared" si="6"/>
        <v>3241149.9999999995</v>
      </c>
      <c r="Y56" s="30">
        <f t="shared" si="7"/>
        <v>3087878.75</v>
      </c>
      <c r="Z56" s="32"/>
      <c r="AA56" s="33">
        <f t="shared" si="27"/>
        <v>10300</v>
      </c>
    </row>
    <row r="57" spans="1:27" ht="12.75" hidden="1" customHeight="1">
      <c r="A57" s="22">
        <v>2</v>
      </c>
      <c r="B57" s="22">
        <v>1</v>
      </c>
      <c r="C57" s="22">
        <v>7</v>
      </c>
      <c r="D57" s="22">
        <v>7</v>
      </c>
      <c r="E57" s="23">
        <v>14</v>
      </c>
      <c r="F57" s="22">
        <v>3</v>
      </c>
      <c r="G57" s="24">
        <v>1</v>
      </c>
      <c r="H57" s="39">
        <v>19.5</v>
      </c>
      <c r="I57" s="39">
        <v>47.3</v>
      </c>
      <c r="J57" s="26">
        <v>48.7</v>
      </c>
      <c r="K57" s="25">
        <f t="shared" si="0"/>
        <v>48.7</v>
      </c>
      <c r="L57" s="27">
        <v>45000</v>
      </c>
      <c r="M57" s="27">
        <f t="shared" si="1"/>
        <v>2191500</v>
      </c>
      <c r="N57" s="28">
        <v>42000</v>
      </c>
      <c r="O57" s="27">
        <v>2000</v>
      </c>
      <c r="P57" s="29">
        <v>39500</v>
      </c>
      <c r="Q57" s="29">
        <f t="shared" si="9"/>
        <v>1923650</v>
      </c>
      <c r="R57" s="22" t="s">
        <v>29</v>
      </c>
      <c r="S57" s="27"/>
      <c r="T57" s="25">
        <f t="shared" si="10"/>
        <v>2191500</v>
      </c>
      <c r="U57" s="39">
        <v>40930</v>
      </c>
      <c r="V57" s="41">
        <f t="shared" si="25"/>
        <v>36500</v>
      </c>
      <c r="W57" s="41">
        <f>V57-(V57*4.5%)-(V57-U57)*18/118</f>
        <v>35533.262711864409</v>
      </c>
      <c r="X57" s="41">
        <f t="shared" si="6"/>
        <v>1777550</v>
      </c>
      <c r="Y57" s="41">
        <f t="shared" si="7"/>
        <v>1730469.8940677969</v>
      </c>
      <c r="Z57" s="31"/>
      <c r="AA57" s="42">
        <f t="shared" si="27"/>
        <v>5300</v>
      </c>
    </row>
    <row r="58" spans="1:27" ht="12.75" hidden="1" customHeight="1">
      <c r="A58" s="331" t="s">
        <v>31</v>
      </c>
      <c r="B58" s="331">
        <v>3</v>
      </c>
      <c r="C58" s="331">
        <v>4</v>
      </c>
      <c r="D58" s="331">
        <v>15</v>
      </c>
      <c r="E58" s="332">
        <v>175</v>
      </c>
      <c r="F58" s="331">
        <v>3</v>
      </c>
      <c r="G58" s="333">
        <v>2</v>
      </c>
      <c r="H58" s="25">
        <v>35.200000000000003</v>
      </c>
      <c r="I58" s="25">
        <v>67.599999999999994</v>
      </c>
      <c r="J58" s="334">
        <v>68.7</v>
      </c>
      <c r="K58" s="67"/>
      <c r="L58" s="67"/>
      <c r="M58" s="67"/>
      <c r="N58" s="28"/>
      <c r="O58" s="67"/>
      <c r="P58" s="335">
        <f>Шахматка!AT93</f>
        <v>55500</v>
      </c>
      <c r="Q58" s="335">
        <f t="shared" si="9"/>
        <v>3812850</v>
      </c>
      <c r="R58" s="331" t="s">
        <v>31</v>
      </c>
      <c r="S58" s="67"/>
      <c r="T58" s="67"/>
      <c r="U58" s="25">
        <v>40930</v>
      </c>
      <c r="V58" s="30">
        <f t="shared" si="25"/>
        <v>52500</v>
      </c>
      <c r="W58" s="30">
        <f t="shared" ref="W58:W62" si="29">V58-(V58*4.5%)-(V58-U58)*20/120</f>
        <v>48209.166666666664</v>
      </c>
      <c r="X58" s="30">
        <f t="shared" si="6"/>
        <v>3606750</v>
      </c>
      <c r="Y58" s="30">
        <f t="shared" si="7"/>
        <v>3311969.75</v>
      </c>
      <c r="Z58" s="32"/>
      <c r="AA58" s="33">
        <f t="shared" si="27"/>
        <v>21300</v>
      </c>
    </row>
    <row r="59" spans="1:27" ht="12.75" hidden="1" customHeight="1">
      <c r="A59" s="34">
        <v>2</v>
      </c>
      <c r="B59" s="34">
        <v>1</v>
      </c>
      <c r="C59" s="34">
        <v>6</v>
      </c>
      <c r="D59" s="34">
        <v>6</v>
      </c>
      <c r="E59" s="35">
        <v>20</v>
      </c>
      <c r="F59" s="34">
        <v>4</v>
      </c>
      <c r="G59" s="36">
        <v>2</v>
      </c>
      <c r="H59" s="25">
        <v>35.799999999999997</v>
      </c>
      <c r="I59" s="25">
        <v>73.900000000000006</v>
      </c>
      <c r="J59" s="37">
        <v>78.099999999999994</v>
      </c>
      <c r="K59" s="25">
        <f t="shared" ref="K59:K205" si="30">J59</f>
        <v>78.099999999999994</v>
      </c>
      <c r="L59" s="27">
        <v>44500</v>
      </c>
      <c r="M59" s="27">
        <f t="shared" ref="M59:M205" si="31">K59*L59</f>
        <v>3475449.9999999995</v>
      </c>
      <c r="N59" s="28">
        <v>42500</v>
      </c>
      <c r="O59" s="27">
        <v>2000</v>
      </c>
      <c r="P59" s="38">
        <v>45000</v>
      </c>
      <c r="Q59" s="38">
        <f t="shared" si="9"/>
        <v>3514499.9999999995</v>
      </c>
      <c r="R59" s="34" t="s">
        <v>30</v>
      </c>
      <c r="S59" s="27"/>
      <c r="T59" s="25">
        <f t="shared" ref="T59:T64" si="32">L59*K59</f>
        <v>3475449.9999999995</v>
      </c>
      <c r="U59" s="25">
        <v>40930</v>
      </c>
      <c r="V59" s="30">
        <f t="shared" si="25"/>
        <v>42000</v>
      </c>
      <c r="W59" s="30">
        <f t="shared" si="29"/>
        <v>39931.666666666664</v>
      </c>
      <c r="X59" s="30">
        <f t="shared" si="6"/>
        <v>3280199.9999999995</v>
      </c>
      <c r="Y59" s="30">
        <f t="shared" si="7"/>
        <v>3118663.166666666</v>
      </c>
      <c r="Z59" s="32"/>
      <c r="AA59" s="33">
        <f t="shared" si="27"/>
        <v>10800</v>
      </c>
    </row>
    <row r="60" spans="1:27" ht="12.75" hidden="1" customHeight="1">
      <c r="A60" s="34">
        <v>2</v>
      </c>
      <c r="B60" s="34">
        <v>1</v>
      </c>
      <c r="C60" s="34">
        <v>1</v>
      </c>
      <c r="D60" s="34">
        <v>1</v>
      </c>
      <c r="E60" s="35">
        <v>22</v>
      </c>
      <c r="F60" s="34">
        <v>5</v>
      </c>
      <c r="G60" s="36">
        <v>1</v>
      </c>
      <c r="H60" s="25">
        <v>19.5</v>
      </c>
      <c r="I60" s="25">
        <v>45.1</v>
      </c>
      <c r="J60" s="37">
        <v>46.5</v>
      </c>
      <c r="K60" s="25">
        <f t="shared" si="30"/>
        <v>46.5</v>
      </c>
      <c r="L60" s="27">
        <v>45000</v>
      </c>
      <c r="M60" s="27">
        <f t="shared" si="31"/>
        <v>2092500</v>
      </c>
      <c r="N60" s="28">
        <v>43000</v>
      </c>
      <c r="O60" s="27">
        <v>2000</v>
      </c>
      <c r="P60" s="38">
        <v>46000</v>
      </c>
      <c r="Q60" s="38">
        <f t="shared" si="9"/>
        <v>2139000</v>
      </c>
      <c r="R60" s="34" t="s">
        <v>30</v>
      </c>
      <c r="S60" s="27"/>
      <c r="T60" s="25">
        <f t="shared" si="32"/>
        <v>2092500</v>
      </c>
      <c r="U60" s="25">
        <v>40930</v>
      </c>
      <c r="V60" s="30">
        <f t="shared" si="25"/>
        <v>43000</v>
      </c>
      <c r="W60" s="30">
        <f t="shared" si="29"/>
        <v>40720</v>
      </c>
      <c r="X60" s="30">
        <f t="shared" si="6"/>
        <v>1999500</v>
      </c>
      <c r="Y60" s="30">
        <f t="shared" si="7"/>
        <v>1893480</v>
      </c>
      <c r="Z60" s="32"/>
      <c r="AA60" s="33">
        <f t="shared" si="27"/>
        <v>11800</v>
      </c>
    </row>
    <row r="61" spans="1:27" ht="12.75" hidden="1" customHeight="1">
      <c r="A61" s="349">
        <v>2</v>
      </c>
      <c r="B61" s="349">
        <v>1</v>
      </c>
      <c r="C61" s="349">
        <v>3</v>
      </c>
      <c r="D61" s="349">
        <v>3</v>
      </c>
      <c r="E61" s="350">
        <v>24</v>
      </c>
      <c r="F61" s="349">
        <v>5</v>
      </c>
      <c r="G61" s="351">
        <v>1</v>
      </c>
      <c r="H61" s="25">
        <v>18.600000000000001</v>
      </c>
      <c r="I61" s="25">
        <v>43.6</v>
      </c>
      <c r="J61" s="352">
        <v>45.4</v>
      </c>
      <c r="K61" s="25">
        <f t="shared" si="30"/>
        <v>45.4</v>
      </c>
      <c r="L61" s="27">
        <v>45000</v>
      </c>
      <c r="M61" s="27">
        <f t="shared" si="31"/>
        <v>2043000</v>
      </c>
      <c r="N61" s="28">
        <v>45000</v>
      </c>
      <c r="O61" s="27">
        <v>2000</v>
      </c>
      <c r="P61" s="353">
        <v>60000</v>
      </c>
      <c r="Q61" s="353">
        <f t="shared" si="9"/>
        <v>2724000</v>
      </c>
      <c r="R61" s="349" t="s">
        <v>31</v>
      </c>
      <c r="S61" s="27"/>
      <c r="T61" s="25">
        <f t="shared" si="32"/>
        <v>2043000</v>
      </c>
      <c r="U61" s="25">
        <v>40930</v>
      </c>
      <c r="V61" s="30">
        <f t="shared" si="25"/>
        <v>57000</v>
      </c>
      <c r="W61" s="30">
        <f t="shared" si="29"/>
        <v>51756.666666666664</v>
      </c>
      <c r="X61" s="30">
        <f t="shared" si="6"/>
        <v>2587800</v>
      </c>
      <c r="Y61" s="30">
        <f t="shared" si="7"/>
        <v>2349752.6666666665</v>
      </c>
      <c r="Z61" s="32"/>
      <c r="AA61" s="33">
        <f t="shared" si="27"/>
        <v>25800</v>
      </c>
    </row>
    <row r="62" spans="1:27" ht="12.75" hidden="1" customHeight="1">
      <c r="A62" s="22">
        <v>2</v>
      </c>
      <c r="B62" s="22">
        <v>1</v>
      </c>
      <c r="C62" s="22">
        <v>5</v>
      </c>
      <c r="D62" s="22">
        <v>5</v>
      </c>
      <c r="E62" s="23">
        <v>26</v>
      </c>
      <c r="F62" s="22">
        <v>5</v>
      </c>
      <c r="G62" s="24">
        <v>1</v>
      </c>
      <c r="H62" s="25">
        <v>19</v>
      </c>
      <c r="I62" s="25">
        <v>46.5</v>
      </c>
      <c r="J62" s="26">
        <v>47.6</v>
      </c>
      <c r="K62" s="25">
        <f t="shared" si="30"/>
        <v>47.6</v>
      </c>
      <c r="L62" s="27">
        <v>45000</v>
      </c>
      <c r="M62" s="27">
        <f t="shared" si="31"/>
        <v>2142000</v>
      </c>
      <c r="N62" s="28">
        <v>43000</v>
      </c>
      <c r="O62" s="27">
        <v>2000</v>
      </c>
      <c r="P62" s="29">
        <v>53500</v>
      </c>
      <c r="Q62" s="29">
        <f t="shared" si="9"/>
        <v>2546600</v>
      </c>
      <c r="R62" s="22" t="s">
        <v>29</v>
      </c>
      <c r="S62" s="27"/>
      <c r="T62" s="25">
        <f t="shared" si="32"/>
        <v>2142000</v>
      </c>
      <c r="U62" s="25">
        <v>40930</v>
      </c>
      <c r="V62" s="30">
        <f t="shared" si="25"/>
        <v>50500</v>
      </c>
      <c r="W62" s="30">
        <f t="shared" si="29"/>
        <v>46632.5</v>
      </c>
      <c r="X62" s="30">
        <f t="shared" si="6"/>
        <v>2403800</v>
      </c>
      <c r="Y62" s="30">
        <f t="shared" si="7"/>
        <v>2219707</v>
      </c>
      <c r="Z62" s="32"/>
      <c r="AA62" s="33">
        <f t="shared" si="27"/>
        <v>19300</v>
      </c>
    </row>
    <row r="63" spans="1:27" ht="12.75" hidden="1" customHeight="1">
      <c r="A63" s="22">
        <v>2</v>
      </c>
      <c r="B63" s="22">
        <v>1</v>
      </c>
      <c r="C63" s="22">
        <v>6</v>
      </c>
      <c r="D63" s="22">
        <v>6</v>
      </c>
      <c r="E63" s="23">
        <v>27</v>
      </c>
      <c r="F63" s="22">
        <v>5</v>
      </c>
      <c r="G63" s="24">
        <v>2</v>
      </c>
      <c r="H63" s="39">
        <v>35.799999999999997</v>
      </c>
      <c r="I63" s="39">
        <v>73.900000000000006</v>
      </c>
      <c r="J63" s="26">
        <v>78.099999999999994</v>
      </c>
      <c r="K63" s="25">
        <f t="shared" si="30"/>
        <v>78.099999999999994</v>
      </c>
      <c r="L63" s="27">
        <v>44500</v>
      </c>
      <c r="M63" s="27">
        <f t="shared" si="31"/>
        <v>3475449.9999999995</v>
      </c>
      <c r="N63" s="28">
        <v>42500</v>
      </c>
      <c r="O63" s="27">
        <v>2000</v>
      </c>
      <c r="P63" s="29">
        <v>40250</v>
      </c>
      <c r="Q63" s="29">
        <f t="shared" si="9"/>
        <v>3143525</v>
      </c>
      <c r="R63" s="22" t="s">
        <v>29</v>
      </c>
      <c r="S63" s="27"/>
      <c r="T63" s="25">
        <f t="shared" si="32"/>
        <v>3475449.9999999995</v>
      </c>
      <c r="U63" s="39">
        <v>40930</v>
      </c>
      <c r="V63" s="41">
        <f t="shared" si="25"/>
        <v>37250</v>
      </c>
      <c r="W63" s="41">
        <f>V63-(V63*4.5%)-(V63-U63)*18/118</f>
        <v>36135.105932203391</v>
      </c>
      <c r="X63" s="41">
        <f t="shared" si="6"/>
        <v>2909225</v>
      </c>
      <c r="Y63" s="41">
        <f t="shared" si="7"/>
        <v>2822151.7733050846</v>
      </c>
      <c r="Z63" s="31"/>
      <c r="AA63" s="42">
        <f t="shared" si="27"/>
        <v>6050</v>
      </c>
    </row>
    <row r="64" spans="1:27" ht="12.75" hidden="1" customHeight="1">
      <c r="A64" s="22">
        <v>2</v>
      </c>
      <c r="B64" s="22">
        <v>1</v>
      </c>
      <c r="C64" s="22">
        <v>7</v>
      </c>
      <c r="D64" s="22">
        <v>7</v>
      </c>
      <c r="E64" s="23">
        <v>28</v>
      </c>
      <c r="F64" s="22">
        <v>5</v>
      </c>
      <c r="G64" s="24">
        <v>1</v>
      </c>
      <c r="H64" s="25">
        <v>19.5</v>
      </c>
      <c r="I64" s="25">
        <v>47.3</v>
      </c>
      <c r="J64" s="26">
        <v>48.7</v>
      </c>
      <c r="K64" s="25">
        <f t="shared" si="30"/>
        <v>48.7</v>
      </c>
      <c r="L64" s="27">
        <v>45000</v>
      </c>
      <c r="M64" s="27">
        <f t="shared" si="31"/>
        <v>2191500</v>
      </c>
      <c r="N64" s="28">
        <v>42000</v>
      </c>
      <c r="O64" s="27">
        <v>2000</v>
      </c>
      <c r="P64" s="29">
        <v>42750</v>
      </c>
      <c r="Q64" s="29">
        <f t="shared" si="9"/>
        <v>2081925.0000000002</v>
      </c>
      <c r="R64" s="22" t="s">
        <v>29</v>
      </c>
      <c r="S64" s="27"/>
      <c r="T64" s="25">
        <f t="shared" si="32"/>
        <v>2191500</v>
      </c>
      <c r="U64" s="25">
        <v>40930</v>
      </c>
      <c r="V64" s="30">
        <f t="shared" si="25"/>
        <v>39750</v>
      </c>
      <c r="W64" s="30">
        <f>V64-(V64*4.5%)-(V64-U64)*20/120</f>
        <v>38157.916666666664</v>
      </c>
      <c r="X64" s="30">
        <f t="shared" si="6"/>
        <v>1935825</v>
      </c>
      <c r="Y64" s="30">
        <f t="shared" si="7"/>
        <v>1858290.5416666667</v>
      </c>
      <c r="Z64" s="32"/>
      <c r="AA64" s="32"/>
    </row>
    <row r="65" spans="1:27" ht="12.75" hidden="1" customHeight="1">
      <c r="A65" s="22">
        <v>2</v>
      </c>
      <c r="B65" s="22">
        <v>1</v>
      </c>
      <c r="C65" s="22">
        <v>4</v>
      </c>
      <c r="D65" s="22">
        <v>4</v>
      </c>
      <c r="E65" s="23">
        <v>39</v>
      </c>
      <c r="F65" s="22">
        <v>7</v>
      </c>
      <c r="G65" s="24">
        <v>1</v>
      </c>
      <c r="H65" s="39">
        <v>19</v>
      </c>
      <c r="I65" s="39">
        <v>44.8</v>
      </c>
      <c r="J65" s="26">
        <v>45.9</v>
      </c>
      <c r="K65" s="39">
        <f t="shared" si="30"/>
        <v>45.9</v>
      </c>
      <c r="L65" s="40">
        <v>35000</v>
      </c>
      <c r="M65" s="40">
        <f t="shared" si="31"/>
        <v>1606500</v>
      </c>
      <c r="N65" s="28">
        <v>40500</v>
      </c>
      <c r="O65" s="28"/>
      <c r="P65" s="29"/>
      <c r="Q65" s="28">
        <f>N65*J65</f>
        <v>1858950</v>
      </c>
      <c r="R65" s="22" t="s">
        <v>29</v>
      </c>
      <c r="S65" s="40"/>
      <c r="T65" s="39">
        <v>1858950</v>
      </c>
      <c r="U65" s="39"/>
      <c r="V65" s="43"/>
      <c r="W65" s="43"/>
      <c r="X65" s="41">
        <f t="shared" si="6"/>
        <v>0</v>
      </c>
      <c r="Y65" s="41">
        <f t="shared" si="7"/>
        <v>0</v>
      </c>
      <c r="Z65" s="32"/>
      <c r="AA65" s="33">
        <f t="shared" ref="AA65:AA88" si="33">V65-$AA$1</f>
        <v>-31200</v>
      </c>
    </row>
    <row r="66" spans="1:27" ht="12.75" hidden="1" customHeight="1">
      <c r="A66" s="22">
        <v>2</v>
      </c>
      <c r="B66" s="22">
        <v>1</v>
      </c>
      <c r="C66" s="22">
        <v>5</v>
      </c>
      <c r="D66" s="22">
        <v>5</v>
      </c>
      <c r="E66" s="23">
        <v>40</v>
      </c>
      <c r="F66" s="22">
        <v>7</v>
      </c>
      <c r="G66" s="24">
        <v>1</v>
      </c>
      <c r="H66" s="39">
        <v>19</v>
      </c>
      <c r="I66" s="39">
        <v>46.5</v>
      </c>
      <c r="J66" s="26">
        <v>47.6</v>
      </c>
      <c r="K66" s="29">
        <f t="shared" si="30"/>
        <v>47.6</v>
      </c>
      <c r="L66" s="29">
        <v>44500</v>
      </c>
      <c r="M66" s="40">
        <f t="shared" si="31"/>
        <v>2118200</v>
      </c>
      <c r="N66" s="28">
        <v>43000</v>
      </c>
      <c r="O66" s="40">
        <v>2000</v>
      </c>
      <c r="P66" s="29">
        <v>44500</v>
      </c>
      <c r="Q66" s="29">
        <f t="shared" ref="Q66:Q67" si="34">P66*J66</f>
        <v>2118200</v>
      </c>
      <c r="R66" s="22" t="s">
        <v>29</v>
      </c>
      <c r="S66" s="40"/>
      <c r="T66" s="39">
        <f t="shared" ref="T66:T67" si="35">L66*K66</f>
        <v>2118200</v>
      </c>
      <c r="U66" s="41">
        <v>40930</v>
      </c>
      <c r="V66" s="41">
        <f t="shared" ref="V66:V67" si="36">P66-3000</f>
        <v>41500</v>
      </c>
      <c r="W66" s="68">
        <f>V66-(V66*4.5%)-(V66-U66)*18/118</f>
        <v>39545.550847457627</v>
      </c>
      <c r="X66" s="41">
        <f t="shared" si="6"/>
        <v>1975400</v>
      </c>
      <c r="Y66" s="41">
        <f t="shared" si="7"/>
        <v>1882368.2203389832</v>
      </c>
      <c r="Z66" s="69"/>
      <c r="AA66" s="42">
        <f t="shared" si="33"/>
        <v>10300</v>
      </c>
    </row>
    <row r="67" spans="1:27" ht="12.75" hidden="1" customHeight="1">
      <c r="A67" s="22">
        <v>2</v>
      </c>
      <c r="B67" s="22">
        <v>1</v>
      </c>
      <c r="C67" s="22">
        <v>1</v>
      </c>
      <c r="D67" s="22">
        <v>1</v>
      </c>
      <c r="E67" s="23">
        <v>43</v>
      </c>
      <c r="F67" s="22">
        <v>8</v>
      </c>
      <c r="G67" s="24">
        <v>1</v>
      </c>
      <c r="H67" s="25">
        <v>19.5</v>
      </c>
      <c r="I67" s="25">
        <v>45.1</v>
      </c>
      <c r="J67" s="26">
        <v>46.5</v>
      </c>
      <c r="K67" s="25">
        <f t="shared" si="30"/>
        <v>46.5</v>
      </c>
      <c r="L67" s="27">
        <v>44500</v>
      </c>
      <c r="M67" s="26">
        <f t="shared" si="31"/>
        <v>2069250</v>
      </c>
      <c r="N67" s="29">
        <v>43000</v>
      </c>
      <c r="O67" s="29">
        <v>2000</v>
      </c>
      <c r="P67" s="29">
        <v>43500</v>
      </c>
      <c r="Q67" s="29">
        <f t="shared" si="34"/>
        <v>2022750</v>
      </c>
      <c r="R67" s="22" t="s">
        <v>29</v>
      </c>
      <c r="S67" s="27"/>
      <c r="T67" s="25">
        <f t="shared" si="35"/>
        <v>2069250</v>
      </c>
      <c r="U67" s="30">
        <v>40930</v>
      </c>
      <c r="V67" s="30">
        <f t="shared" si="36"/>
        <v>40500</v>
      </c>
      <c r="W67" s="30">
        <f>V67-(V67*4.5%)-(V67-U67)*20/120</f>
        <v>38749.166666666664</v>
      </c>
      <c r="X67" s="30">
        <f t="shared" si="6"/>
        <v>1883250</v>
      </c>
      <c r="Y67" s="30">
        <f t="shared" si="7"/>
        <v>1801836.25</v>
      </c>
      <c r="Z67" s="32"/>
      <c r="AA67" s="33">
        <f t="shared" si="33"/>
        <v>9300</v>
      </c>
    </row>
    <row r="68" spans="1:27" ht="12.75" hidden="1" customHeight="1">
      <c r="A68" s="22">
        <v>2</v>
      </c>
      <c r="B68" s="22">
        <v>1</v>
      </c>
      <c r="C68" s="22">
        <v>4</v>
      </c>
      <c r="D68" s="22">
        <v>4</v>
      </c>
      <c r="E68" s="23">
        <v>46</v>
      </c>
      <c r="F68" s="22">
        <v>8</v>
      </c>
      <c r="G68" s="24">
        <v>1</v>
      </c>
      <c r="H68" s="39">
        <v>19</v>
      </c>
      <c r="I68" s="39">
        <v>44.8</v>
      </c>
      <c r="J68" s="26">
        <v>45.9</v>
      </c>
      <c r="K68" s="39">
        <f t="shared" si="30"/>
        <v>45.9</v>
      </c>
      <c r="L68" s="40">
        <v>35000</v>
      </c>
      <c r="M68" s="40">
        <f t="shared" si="31"/>
        <v>1606500</v>
      </c>
      <c r="N68" s="28">
        <v>42500</v>
      </c>
      <c r="O68" s="28"/>
      <c r="P68" s="26"/>
      <c r="Q68" s="29">
        <f>N68*J68</f>
        <v>1950750</v>
      </c>
      <c r="R68" s="68" t="s">
        <v>29</v>
      </c>
      <c r="S68" s="40"/>
      <c r="T68" s="39">
        <v>1950750</v>
      </c>
      <c r="U68" s="41"/>
      <c r="V68" s="43"/>
      <c r="W68" s="43"/>
      <c r="X68" s="41">
        <f t="shared" si="6"/>
        <v>0</v>
      </c>
      <c r="Y68" s="41">
        <f t="shared" si="7"/>
        <v>0</v>
      </c>
      <c r="Z68" s="32"/>
      <c r="AA68" s="33">
        <f t="shared" si="33"/>
        <v>-31200</v>
      </c>
    </row>
    <row r="69" spans="1:27" ht="12.75" hidden="1" customHeight="1">
      <c r="A69" s="47">
        <v>2</v>
      </c>
      <c r="B69" s="47">
        <v>3</v>
      </c>
      <c r="C69" s="47">
        <v>5</v>
      </c>
      <c r="D69" s="47">
        <v>16</v>
      </c>
      <c r="E69" s="61">
        <v>182</v>
      </c>
      <c r="F69" s="47">
        <v>4</v>
      </c>
      <c r="G69" s="49">
        <v>2</v>
      </c>
      <c r="H69" s="25">
        <v>33.299999999999997</v>
      </c>
      <c r="I69" s="25">
        <v>67.099999999999994</v>
      </c>
      <c r="J69" s="50">
        <v>69.8</v>
      </c>
      <c r="K69" s="25">
        <f t="shared" si="30"/>
        <v>69.8</v>
      </c>
      <c r="L69" s="27">
        <v>48000</v>
      </c>
      <c r="M69" s="27">
        <f t="shared" si="31"/>
        <v>3350400</v>
      </c>
      <c r="N69" s="28">
        <v>46000</v>
      </c>
      <c r="O69" s="27">
        <v>2000</v>
      </c>
      <c r="P69" s="51">
        <f>Шахматка!AW93</f>
        <v>55500</v>
      </c>
      <c r="Q69" s="51">
        <f t="shared" ref="Q69:Q102" si="37">P69*J69</f>
        <v>3873900</v>
      </c>
      <c r="R69" s="47" t="s">
        <v>89</v>
      </c>
      <c r="S69" s="27"/>
      <c r="T69" s="25">
        <f t="shared" ref="T69:T102" si="38">L69*K69</f>
        <v>3350400</v>
      </c>
      <c r="U69" s="70">
        <v>40930</v>
      </c>
      <c r="V69" s="30">
        <f t="shared" ref="V69:V72" si="39">P69-3000</f>
        <v>52500</v>
      </c>
      <c r="W69" s="30">
        <f t="shared" ref="W69:W71" si="40">V69-(V69*4.5%)-(V69-U69)*20/120</f>
        <v>48209.166666666664</v>
      </c>
      <c r="X69" s="30">
        <f t="shared" si="6"/>
        <v>3664500</v>
      </c>
      <c r="Y69" s="30">
        <f t="shared" si="7"/>
        <v>3364999.833333333</v>
      </c>
      <c r="Z69" s="32"/>
      <c r="AA69" s="33">
        <f t="shared" si="33"/>
        <v>21300</v>
      </c>
    </row>
    <row r="70" spans="1:27" ht="12.75" hidden="1" customHeight="1">
      <c r="A70" s="22">
        <v>2</v>
      </c>
      <c r="B70" s="22">
        <v>1</v>
      </c>
      <c r="C70" s="22">
        <v>1</v>
      </c>
      <c r="D70" s="22">
        <v>1</v>
      </c>
      <c r="E70" s="23">
        <v>50</v>
      </c>
      <c r="F70" s="22">
        <v>9</v>
      </c>
      <c r="G70" s="24">
        <v>1</v>
      </c>
      <c r="H70" s="25">
        <v>19.5</v>
      </c>
      <c r="I70" s="25">
        <v>45.1</v>
      </c>
      <c r="J70" s="26">
        <v>46.5</v>
      </c>
      <c r="K70" s="25">
        <f t="shared" si="30"/>
        <v>46.5</v>
      </c>
      <c r="L70" s="27">
        <v>44500</v>
      </c>
      <c r="M70" s="27">
        <f t="shared" si="31"/>
        <v>2069250</v>
      </c>
      <c r="N70" s="28">
        <v>43000</v>
      </c>
      <c r="O70" s="27">
        <v>2000</v>
      </c>
      <c r="P70" s="29">
        <v>42500</v>
      </c>
      <c r="Q70" s="29">
        <f t="shared" si="37"/>
        <v>1976250</v>
      </c>
      <c r="R70" s="68" t="s">
        <v>29</v>
      </c>
      <c r="S70" s="27"/>
      <c r="T70" s="25">
        <f t="shared" si="38"/>
        <v>2069250</v>
      </c>
      <c r="U70" s="30">
        <v>40930</v>
      </c>
      <c r="V70" s="30">
        <f t="shared" si="39"/>
        <v>39500</v>
      </c>
      <c r="W70" s="30">
        <f t="shared" si="40"/>
        <v>37960.833333333336</v>
      </c>
      <c r="X70" s="30">
        <f t="shared" si="6"/>
        <v>1836750</v>
      </c>
      <c r="Y70" s="30">
        <f t="shared" si="7"/>
        <v>1765178.75</v>
      </c>
      <c r="Z70" s="32"/>
      <c r="AA70" s="33">
        <f t="shared" si="33"/>
        <v>8300</v>
      </c>
    </row>
    <row r="71" spans="1:27" ht="12.75" hidden="1" customHeight="1">
      <c r="A71" s="22">
        <v>2</v>
      </c>
      <c r="B71" s="22">
        <v>1</v>
      </c>
      <c r="C71" s="22">
        <v>3</v>
      </c>
      <c r="D71" s="22">
        <v>3</v>
      </c>
      <c r="E71" s="23">
        <v>52</v>
      </c>
      <c r="F71" s="22">
        <v>9</v>
      </c>
      <c r="G71" s="24">
        <v>1</v>
      </c>
      <c r="H71" s="25">
        <v>18.600000000000001</v>
      </c>
      <c r="I71" s="25">
        <v>43.6</v>
      </c>
      <c r="J71" s="26">
        <v>45.4</v>
      </c>
      <c r="K71" s="25">
        <f t="shared" si="30"/>
        <v>45.4</v>
      </c>
      <c r="L71" s="27">
        <v>44500</v>
      </c>
      <c r="M71" s="27">
        <f t="shared" si="31"/>
        <v>2020300</v>
      </c>
      <c r="N71" s="28">
        <v>45000</v>
      </c>
      <c r="O71" s="27">
        <v>2000</v>
      </c>
      <c r="P71" s="29">
        <v>45500</v>
      </c>
      <c r="Q71" s="29">
        <f t="shared" si="37"/>
        <v>2065700</v>
      </c>
      <c r="R71" s="68" t="s">
        <v>29</v>
      </c>
      <c r="S71" s="27"/>
      <c r="T71" s="25">
        <f t="shared" si="38"/>
        <v>2020300</v>
      </c>
      <c r="U71" s="30">
        <v>40930</v>
      </c>
      <c r="V71" s="30">
        <f t="shared" si="39"/>
        <v>42500</v>
      </c>
      <c r="W71" s="30">
        <f t="shared" si="40"/>
        <v>40325.833333333336</v>
      </c>
      <c r="X71" s="30">
        <f t="shared" si="6"/>
        <v>1929500</v>
      </c>
      <c r="Y71" s="30">
        <f t="shared" si="7"/>
        <v>1830792.8333333335</v>
      </c>
      <c r="Z71" s="32"/>
      <c r="AA71" s="33">
        <f t="shared" si="33"/>
        <v>11300</v>
      </c>
    </row>
    <row r="72" spans="1:27" ht="12.75" hidden="1" customHeight="1">
      <c r="A72" s="22">
        <v>2</v>
      </c>
      <c r="B72" s="22">
        <v>1</v>
      </c>
      <c r="C72" s="22">
        <v>4</v>
      </c>
      <c r="D72" s="22">
        <v>4</v>
      </c>
      <c r="E72" s="23">
        <v>53</v>
      </c>
      <c r="F72" s="22">
        <v>9</v>
      </c>
      <c r="G72" s="24">
        <v>1</v>
      </c>
      <c r="H72" s="39">
        <v>19</v>
      </c>
      <c r="I72" s="39">
        <v>44.8</v>
      </c>
      <c r="J72" s="26">
        <v>45.9</v>
      </c>
      <c r="K72" s="25">
        <f t="shared" si="30"/>
        <v>45.9</v>
      </c>
      <c r="L72" s="27">
        <v>44500</v>
      </c>
      <c r="M72" s="27">
        <f t="shared" si="31"/>
        <v>2042550</v>
      </c>
      <c r="N72" s="28">
        <v>44000</v>
      </c>
      <c r="O72" s="27">
        <v>2000</v>
      </c>
      <c r="P72" s="29">
        <v>38250</v>
      </c>
      <c r="Q72" s="29">
        <f t="shared" si="37"/>
        <v>1755675</v>
      </c>
      <c r="R72" s="22" t="s">
        <v>29</v>
      </c>
      <c r="S72" s="40"/>
      <c r="T72" s="25">
        <f t="shared" si="38"/>
        <v>2042550</v>
      </c>
      <c r="U72" s="41">
        <v>35000</v>
      </c>
      <c r="V72" s="41">
        <f t="shared" si="39"/>
        <v>35250</v>
      </c>
      <c r="W72" s="41">
        <f t="shared" ref="W72:W73" si="41">V72-(V72*4.5%)-(V72-U72)*18/118</f>
        <v>33625.614406779663</v>
      </c>
      <c r="X72" s="41">
        <f t="shared" si="6"/>
        <v>1617975</v>
      </c>
      <c r="Y72" s="41">
        <f t="shared" si="7"/>
        <v>1543415.7012711866</v>
      </c>
      <c r="Z72" s="31"/>
      <c r="AA72" s="42">
        <f t="shared" si="33"/>
        <v>4050</v>
      </c>
    </row>
    <row r="73" spans="1:27" ht="12.75" hidden="1" customHeight="1">
      <c r="A73" s="22">
        <v>2</v>
      </c>
      <c r="B73" s="22">
        <v>1</v>
      </c>
      <c r="C73" s="22">
        <v>5</v>
      </c>
      <c r="D73" s="22">
        <v>5</v>
      </c>
      <c r="E73" s="23">
        <v>54</v>
      </c>
      <c r="F73" s="22">
        <v>9</v>
      </c>
      <c r="G73" s="24">
        <v>1</v>
      </c>
      <c r="H73" s="39">
        <v>19</v>
      </c>
      <c r="I73" s="39">
        <v>46.5</v>
      </c>
      <c r="J73" s="26">
        <v>47.6</v>
      </c>
      <c r="K73" s="39">
        <f t="shared" si="30"/>
        <v>47.6</v>
      </c>
      <c r="L73" s="40">
        <v>44500</v>
      </c>
      <c r="M73" s="40">
        <f t="shared" si="31"/>
        <v>2118200</v>
      </c>
      <c r="N73" s="28">
        <v>43000</v>
      </c>
      <c r="O73" s="28">
        <v>2000</v>
      </c>
      <c r="P73" s="29">
        <v>38250</v>
      </c>
      <c r="Q73" s="29">
        <f t="shared" si="37"/>
        <v>1820700</v>
      </c>
      <c r="R73" s="22" t="s">
        <v>29</v>
      </c>
      <c r="S73" s="40"/>
      <c r="T73" s="55">
        <f t="shared" si="38"/>
        <v>2118200</v>
      </c>
      <c r="U73" s="41">
        <v>35000</v>
      </c>
      <c r="V73" s="41">
        <f>P73</f>
        <v>38250</v>
      </c>
      <c r="W73" s="41">
        <f t="shared" si="41"/>
        <v>36032.987288135591</v>
      </c>
      <c r="X73" s="41">
        <f t="shared" si="6"/>
        <v>1820700</v>
      </c>
      <c r="Y73" s="41">
        <f t="shared" si="7"/>
        <v>1715170.1949152541</v>
      </c>
      <c r="Z73" s="32"/>
      <c r="AA73" s="33">
        <f t="shared" si="33"/>
        <v>7050</v>
      </c>
    </row>
    <row r="74" spans="1:27" ht="12.75" hidden="1" customHeight="1">
      <c r="A74" s="34">
        <v>2</v>
      </c>
      <c r="B74" s="34">
        <v>1</v>
      </c>
      <c r="C74" s="34">
        <v>7</v>
      </c>
      <c r="D74" s="34">
        <v>7</v>
      </c>
      <c r="E74" s="35">
        <v>56</v>
      </c>
      <c r="F74" s="34">
        <v>9</v>
      </c>
      <c r="G74" s="36">
        <v>1</v>
      </c>
      <c r="H74" s="25">
        <v>19.5</v>
      </c>
      <c r="I74" s="25">
        <v>47.3</v>
      </c>
      <c r="J74" s="37">
        <v>48.7</v>
      </c>
      <c r="K74" s="25">
        <f t="shared" si="30"/>
        <v>48.7</v>
      </c>
      <c r="L74" s="27">
        <v>44500</v>
      </c>
      <c r="M74" s="27">
        <f t="shared" si="31"/>
        <v>2167150</v>
      </c>
      <c r="N74" s="28">
        <v>42000</v>
      </c>
      <c r="O74" s="27">
        <v>2000</v>
      </c>
      <c r="P74" s="38">
        <v>45000</v>
      </c>
      <c r="Q74" s="38">
        <f t="shared" si="37"/>
        <v>2191500</v>
      </c>
      <c r="R74" s="34" t="s">
        <v>30</v>
      </c>
      <c r="S74" s="27"/>
      <c r="T74" s="25">
        <f t="shared" si="38"/>
        <v>2167150</v>
      </c>
      <c r="U74" s="30">
        <v>40930</v>
      </c>
      <c r="V74" s="30">
        <f t="shared" ref="V74:V75" si="42">P74-3000</f>
        <v>42000</v>
      </c>
      <c r="W74" s="30">
        <f t="shared" ref="W74:W75" si="43">V74-(V74*4.5%)-(V74-U74)*20/120</f>
        <v>39931.666666666664</v>
      </c>
      <c r="X74" s="30">
        <f t="shared" si="6"/>
        <v>2045400.0000000002</v>
      </c>
      <c r="Y74" s="30">
        <f t="shared" si="7"/>
        <v>1944672.1666666667</v>
      </c>
      <c r="Z74" s="32"/>
      <c r="AA74" s="33">
        <f t="shared" si="33"/>
        <v>10800</v>
      </c>
    </row>
    <row r="75" spans="1:27" ht="12.75" hidden="1" customHeight="1">
      <c r="A75" s="22">
        <v>2</v>
      </c>
      <c r="B75" s="22">
        <v>1</v>
      </c>
      <c r="C75" s="22">
        <v>3</v>
      </c>
      <c r="D75" s="22">
        <v>3</v>
      </c>
      <c r="E75" s="23">
        <v>59</v>
      </c>
      <c r="F75" s="22">
        <v>10</v>
      </c>
      <c r="G75" s="23">
        <v>1</v>
      </c>
      <c r="H75" s="25">
        <v>18.600000000000001</v>
      </c>
      <c r="I75" s="25">
        <v>43.6</v>
      </c>
      <c r="J75" s="26">
        <v>45.4</v>
      </c>
      <c r="K75" s="25">
        <f t="shared" si="30"/>
        <v>45.4</v>
      </c>
      <c r="L75" s="27">
        <v>44500</v>
      </c>
      <c r="M75" s="27">
        <f t="shared" si="31"/>
        <v>2020300</v>
      </c>
      <c r="N75" s="28">
        <v>45000</v>
      </c>
      <c r="O75" s="27">
        <v>2000</v>
      </c>
      <c r="P75" s="29">
        <v>45500</v>
      </c>
      <c r="Q75" s="29">
        <f t="shared" si="37"/>
        <v>2065700</v>
      </c>
      <c r="R75" s="22" t="s">
        <v>29</v>
      </c>
      <c r="S75" s="27"/>
      <c r="T75" s="25">
        <f t="shared" si="38"/>
        <v>2020300</v>
      </c>
      <c r="U75" s="30">
        <v>40930</v>
      </c>
      <c r="V75" s="30">
        <f t="shared" si="42"/>
        <v>42500</v>
      </c>
      <c r="W75" s="30">
        <f t="shared" si="43"/>
        <v>40325.833333333336</v>
      </c>
      <c r="X75" s="30">
        <f t="shared" si="6"/>
        <v>1929500</v>
      </c>
      <c r="Y75" s="30">
        <f t="shared" si="7"/>
        <v>1830792.8333333335</v>
      </c>
      <c r="Z75" s="32"/>
      <c r="AA75" s="33">
        <f t="shared" si="33"/>
        <v>11300</v>
      </c>
    </row>
    <row r="76" spans="1:27" ht="12.75" hidden="1" customHeight="1">
      <c r="A76" s="22">
        <v>2</v>
      </c>
      <c r="B76" s="22">
        <v>1</v>
      </c>
      <c r="C76" s="22">
        <v>2</v>
      </c>
      <c r="D76" s="22">
        <v>2</v>
      </c>
      <c r="E76" s="23">
        <v>65</v>
      </c>
      <c r="F76" s="22">
        <v>11</v>
      </c>
      <c r="G76" s="23">
        <v>1</v>
      </c>
      <c r="H76" s="55">
        <v>18.899999999999999</v>
      </c>
      <c r="I76" s="55">
        <v>47.3</v>
      </c>
      <c r="J76" s="26">
        <v>48.2</v>
      </c>
      <c r="K76" s="25">
        <f t="shared" si="30"/>
        <v>48.2</v>
      </c>
      <c r="L76" s="27">
        <v>44000</v>
      </c>
      <c r="M76" s="27">
        <f t="shared" si="31"/>
        <v>2120800</v>
      </c>
      <c r="N76" s="28">
        <v>44000</v>
      </c>
      <c r="O76" s="27">
        <v>2000</v>
      </c>
      <c r="P76" s="29">
        <v>43000</v>
      </c>
      <c r="Q76" s="29">
        <f t="shared" si="37"/>
        <v>2072600.0000000002</v>
      </c>
      <c r="R76" s="22" t="s">
        <v>29</v>
      </c>
      <c r="S76" s="27"/>
      <c r="T76" s="25">
        <f t="shared" si="38"/>
        <v>2120800</v>
      </c>
      <c r="U76" s="58">
        <v>40930</v>
      </c>
      <c r="V76" s="30">
        <f>P76</f>
        <v>43000</v>
      </c>
      <c r="W76" s="30">
        <f>V76-(V76*4.5%)</f>
        <v>41065</v>
      </c>
      <c r="X76" s="58">
        <f t="shared" si="6"/>
        <v>2072600.0000000002</v>
      </c>
      <c r="Y76" s="30">
        <f t="shared" si="7"/>
        <v>1979333.0000000002</v>
      </c>
      <c r="Z76" s="59"/>
      <c r="AA76" s="60">
        <f t="shared" si="33"/>
        <v>11800</v>
      </c>
    </row>
    <row r="77" spans="1:27" ht="12.75" hidden="1" customHeight="1">
      <c r="A77" s="22">
        <v>2</v>
      </c>
      <c r="B77" s="22">
        <v>1</v>
      </c>
      <c r="C77" s="22">
        <v>3</v>
      </c>
      <c r="D77" s="22">
        <v>3</v>
      </c>
      <c r="E77" s="23">
        <v>66</v>
      </c>
      <c r="F77" s="22">
        <v>11</v>
      </c>
      <c r="G77" s="23">
        <v>1</v>
      </c>
      <c r="H77" s="39">
        <v>18.600000000000001</v>
      </c>
      <c r="I77" s="39">
        <v>43.6</v>
      </c>
      <c r="J77" s="26">
        <v>45.4</v>
      </c>
      <c r="K77" s="25">
        <f t="shared" si="30"/>
        <v>45.4</v>
      </c>
      <c r="L77" s="27">
        <v>44000</v>
      </c>
      <c r="M77" s="27">
        <f t="shared" si="31"/>
        <v>1997600</v>
      </c>
      <c r="N77" s="28">
        <v>45000</v>
      </c>
      <c r="O77" s="27">
        <v>2000</v>
      </c>
      <c r="P77" s="29">
        <v>43500</v>
      </c>
      <c r="Q77" s="29">
        <f t="shared" si="37"/>
        <v>1974900</v>
      </c>
      <c r="R77" s="22" t="s">
        <v>29</v>
      </c>
      <c r="S77" s="27"/>
      <c r="T77" s="25">
        <f t="shared" si="38"/>
        <v>1997600</v>
      </c>
      <c r="U77" s="41">
        <v>40930</v>
      </c>
      <c r="V77" s="41">
        <f t="shared" ref="V77:V92" si="44">P77-3000</f>
        <v>40500</v>
      </c>
      <c r="W77" s="41">
        <f t="shared" ref="W77:W78" si="45">V77-(V77*4.5%)-(V77-U77)*18/118</f>
        <v>38743.093220338982</v>
      </c>
      <c r="X77" s="41">
        <f t="shared" si="6"/>
        <v>1838700</v>
      </c>
      <c r="Y77" s="41">
        <f t="shared" si="7"/>
        <v>1758936.4322033897</v>
      </c>
      <c r="Z77" s="31"/>
      <c r="AA77" s="42">
        <f t="shared" si="33"/>
        <v>9300</v>
      </c>
    </row>
    <row r="78" spans="1:27" ht="12.75" hidden="1" customHeight="1">
      <c r="A78" s="22">
        <v>2</v>
      </c>
      <c r="B78" s="22">
        <v>1</v>
      </c>
      <c r="C78" s="22">
        <v>4</v>
      </c>
      <c r="D78" s="22">
        <v>4</v>
      </c>
      <c r="E78" s="23">
        <v>67</v>
      </c>
      <c r="F78" s="22">
        <v>11</v>
      </c>
      <c r="G78" s="23">
        <v>1</v>
      </c>
      <c r="H78" s="39">
        <v>19</v>
      </c>
      <c r="I78" s="39">
        <v>44.8</v>
      </c>
      <c r="J78" s="26">
        <v>45.9</v>
      </c>
      <c r="K78" s="25">
        <f t="shared" si="30"/>
        <v>45.9</v>
      </c>
      <c r="L78" s="27">
        <v>44000</v>
      </c>
      <c r="M78" s="27">
        <f t="shared" si="31"/>
        <v>2019600</v>
      </c>
      <c r="N78" s="28">
        <v>44000</v>
      </c>
      <c r="O78" s="27">
        <v>2000</v>
      </c>
      <c r="P78" s="29">
        <v>40000</v>
      </c>
      <c r="Q78" s="29">
        <f t="shared" si="37"/>
        <v>1836000</v>
      </c>
      <c r="R78" s="22" t="s">
        <v>29</v>
      </c>
      <c r="S78" s="27"/>
      <c r="T78" s="25">
        <f t="shared" si="38"/>
        <v>2019600</v>
      </c>
      <c r="U78" s="41">
        <v>40930</v>
      </c>
      <c r="V78" s="41">
        <f t="shared" si="44"/>
        <v>37000</v>
      </c>
      <c r="W78" s="41">
        <f t="shared" si="45"/>
        <v>35934.491525423728</v>
      </c>
      <c r="X78" s="41">
        <f t="shared" si="6"/>
        <v>1698300</v>
      </c>
      <c r="Y78" s="41">
        <f t="shared" si="7"/>
        <v>1649393.161016949</v>
      </c>
      <c r="Z78" s="31"/>
      <c r="AA78" s="42">
        <f t="shared" si="33"/>
        <v>5800</v>
      </c>
    </row>
    <row r="79" spans="1:27" ht="12.75" hidden="1" customHeight="1">
      <c r="A79" s="22">
        <v>2</v>
      </c>
      <c r="B79" s="22">
        <v>1</v>
      </c>
      <c r="C79" s="22">
        <v>6</v>
      </c>
      <c r="D79" s="22">
        <v>6</v>
      </c>
      <c r="E79" s="23">
        <v>69</v>
      </c>
      <c r="F79" s="22">
        <v>11</v>
      </c>
      <c r="G79" s="23">
        <v>2</v>
      </c>
      <c r="H79" s="25">
        <v>35.799999999999997</v>
      </c>
      <c r="I79" s="25">
        <v>73.900000000000006</v>
      </c>
      <c r="J79" s="26">
        <v>78.099999999999994</v>
      </c>
      <c r="K79" s="25">
        <f t="shared" si="30"/>
        <v>78.099999999999994</v>
      </c>
      <c r="L79" s="27">
        <v>43500</v>
      </c>
      <c r="M79" s="27">
        <f t="shared" si="31"/>
        <v>3397349.9999999995</v>
      </c>
      <c r="N79" s="28">
        <v>42500</v>
      </c>
      <c r="O79" s="27">
        <v>2000</v>
      </c>
      <c r="P79" s="29">
        <v>41750</v>
      </c>
      <c r="Q79" s="29">
        <f t="shared" si="37"/>
        <v>3260674.9999999995</v>
      </c>
      <c r="R79" s="22" t="s">
        <v>29</v>
      </c>
      <c r="S79" s="27"/>
      <c r="T79" s="25">
        <f t="shared" si="38"/>
        <v>3397349.9999999995</v>
      </c>
      <c r="U79" s="30">
        <v>40930</v>
      </c>
      <c r="V79" s="30">
        <f t="shared" si="44"/>
        <v>38750</v>
      </c>
      <c r="W79" s="30">
        <f>V79-(V79*4.5%)-(V79-U79)*20/120</f>
        <v>37369.583333333336</v>
      </c>
      <c r="X79" s="30">
        <f t="shared" si="6"/>
        <v>3026375</v>
      </c>
      <c r="Y79" s="30">
        <f t="shared" si="7"/>
        <v>2918564.4583333335</v>
      </c>
      <c r="Z79" s="32"/>
      <c r="AA79" s="33">
        <f t="shared" si="33"/>
        <v>7550</v>
      </c>
    </row>
    <row r="80" spans="1:27" ht="12.75" hidden="1" customHeight="1">
      <c r="A80" s="22">
        <v>2</v>
      </c>
      <c r="B80" s="22">
        <v>1</v>
      </c>
      <c r="C80" s="22">
        <v>2</v>
      </c>
      <c r="D80" s="22">
        <v>2</v>
      </c>
      <c r="E80" s="23">
        <v>72</v>
      </c>
      <c r="F80" s="22">
        <v>12</v>
      </c>
      <c r="G80" s="23">
        <v>1</v>
      </c>
      <c r="H80" s="39">
        <v>18.899999999999999</v>
      </c>
      <c r="I80" s="39">
        <v>47.3</v>
      </c>
      <c r="J80" s="26">
        <v>48.2</v>
      </c>
      <c r="K80" s="25">
        <f t="shared" si="30"/>
        <v>48.2</v>
      </c>
      <c r="L80" s="27">
        <v>44000</v>
      </c>
      <c r="M80" s="27">
        <f t="shared" si="31"/>
        <v>2120800</v>
      </c>
      <c r="N80" s="28">
        <v>44000</v>
      </c>
      <c r="O80" s="27">
        <v>2000</v>
      </c>
      <c r="P80" s="29">
        <v>41000</v>
      </c>
      <c r="Q80" s="29">
        <f t="shared" si="37"/>
        <v>1976200.0000000002</v>
      </c>
      <c r="R80" s="22" t="s">
        <v>29</v>
      </c>
      <c r="S80" s="27"/>
      <c r="T80" s="25">
        <f t="shared" si="38"/>
        <v>2120800</v>
      </c>
      <c r="U80" s="41">
        <v>40930</v>
      </c>
      <c r="V80" s="41">
        <f t="shared" si="44"/>
        <v>38000</v>
      </c>
      <c r="W80" s="41">
        <f t="shared" ref="W80:W82" si="46">V80-(V80*4.5%)-(V80-U80)*18/118</f>
        <v>36736.949152542373</v>
      </c>
      <c r="X80" s="41">
        <f t="shared" si="6"/>
        <v>1831600</v>
      </c>
      <c r="Y80" s="41">
        <f t="shared" si="7"/>
        <v>1770720.9491525425</v>
      </c>
      <c r="Z80" s="31"/>
      <c r="AA80" s="42">
        <f t="shared" si="33"/>
        <v>6800</v>
      </c>
    </row>
    <row r="81" spans="1:27" ht="12.75" hidden="1" customHeight="1">
      <c r="A81" s="22">
        <v>2</v>
      </c>
      <c r="B81" s="22">
        <v>1</v>
      </c>
      <c r="C81" s="22">
        <v>5</v>
      </c>
      <c r="D81" s="22">
        <v>5</v>
      </c>
      <c r="E81" s="23">
        <v>75</v>
      </c>
      <c r="F81" s="22">
        <v>12</v>
      </c>
      <c r="G81" s="23">
        <v>1</v>
      </c>
      <c r="H81" s="39">
        <v>19</v>
      </c>
      <c r="I81" s="39">
        <v>46.5</v>
      </c>
      <c r="J81" s="26">
        <v>47.6</v>
      </c>
      <c r="K81" s="25">
        <f t="shared" si="30"/>
        <v>47.6</v>
      </c>
      <c r="L81" s="27">
        <v>44000</v>
      </c>
      <c r="M81" s="27">
        <f t="shared" si="31"/>
        <v>2094400</v>
      </c>
      <c r="N81" s="28">
        <v>43000</v>
      </c>
      <c r="O81" s="27">
        <v>2000</v>
      </c>
      <c r="P81" s="29">
        <v>37500</v>
      </c>
      <c r="Q81" s="29">
        <f t="shared" si="37"/>
        <v>1785000</v>
      </c>
      <c r="R81" s="22" t="s">
        <v>29</v>
      </c>
      <c r="S81" s="46"/>
      <c r="T81" s="25">
        <f t="shared" si="38"/>
        <v>2094400</v>
      </c>
      <c r="U81" s="41">
        <v>35000</v>
      </c>
      <c r="V81" s="41">
        <f t="shared" si="44"/>
        <v>34500</v>
      </c>
      <c r="W81" s="41">
        <f t="shared" si="46"/>
        <v>33023.771186440681</v>
      </c>
      <c r="X81" s="41">
        <f t="shared" si="6"/>
        <v>1642200</v>
      </c>
      <c r="Y81" s="41">
        <f t="shared" si="7"/>
        <v>1571931.5084745765</v>
      </c>
      <c r="Z81" s="31"/>
      <c r="AA81" s="42">
        <f t="shared" si="33"/>
        <v>3300</v>
      </c>
    </row>
    <row r="82" spans="1:27" ht="12.75" hidden="1" customHeight="1">
      <c r="A82" s="22">
        <v>2</v>
      </c>
      <c r="B82" s="22">
        <v>1</v>
      </c>
      <c r="C82" s="22">
        <v>7</v>
      </c>
      <c r="D82" s="22">
        <v>7</v>
      </c>
      <c r="E82" s="23">
        <v>77</v>
      </c>
      <c r="F82" s="22">
        <v>12</v>
      </c>
      <c r="G82" s="23">
        <v>1</v>
      </c>
      <c r="H82" s="39">
        <v>19.5</v>
      </c>
      <c r="I82" s="39">
        <v>47.3</v>
      </c>
      <c r="J82" s="26">
        <v>48.7</v>
      </c>
      <c r="K82" s="25">
        <f t="shared" si="30"/>
        <v>48.7</v>
      </c>
      <c r="L82" s="27">
        <v>44000</v>
      </c>
      <c r="M82" s="27">
        <f t="shared" si="31"/>
        <v>2142800</v>
      </c>
      <c r="N82" s="28">
        <v>42000</v>
      </c>
      <c r="O82" s="27">
        <v>2000</v>
      </c>
      <c r="P82" s="29">
        <v>38000</v>
      </c>
      <c r="Q82" s="29">
        <f t="shared" si="37"/>
        <v>1850600</v>
      </c>
      <c r="R82" s="22" t="s">
        <v>29</v>
      </c>
      <c r="S82" s="27"/>
      <c r="T82" s="25">
        <f t="shared" si="38"/>
        <v>2142800</v>
      </c>
      <c r="U82" s="41">
        <v>40930</v>
      </c>
      <c r="V82" s="41">
        <f t="shared" si="44"/>
        <v>35000</v>
      </c>
      <c r="W82" s="41">
        <f t="shared" si="46"/>
        <v>34329.576271186437</v>
      </c>
      <c r="X82" s="41">
        <f t="shared" si="6"/>
        <v>1704500</v>
      </c>
      <c r="Y82" s="41">
        <f t="shared" si="7"/>
        <v>1671850.3644067796</v>
      </c>
      <c r="Z82" s="31"/>
      <c r="AA82" s="42">
        <f t="shared" si="33"/>
        <v>3800</v>
      </c>
    </row>
    <row r="83" spans="1:27" ht="12.75" hidden="1" customHeight="1">
      <c r="A83" s="22">
        <v>2</v>
      </c>
      <c r="B83" s="22">
        <v>1</v>
      </c>
      <c r="C83" s="22">
        <v>1</v>
      </c>
      <c r="D83" s="22">
        <v>1</v>
      </c>
      <c r="E83" s="23">
        <v>78</v>
      </c>
      <c r="F83" s="22">
        <v>13</v>
      </c>
      <c r="G83" s="23">
        <v>1</v>
      </c>
      <c r="H83" s="25">
        <v>19.5</v>
      </c>
      <c r="I83" s="25">
        <v>45.1</v>
      </c>
      <c r="J83" s="26">
        <v>46.5</v>
      </c>
      <c r="K83" s="25">
        <f t="shared" si="30"/>
        <v>46.5</v>
      </c>
      <c r="L83" s="27">
        <v>44000</v>
      </c>
      <c r="M83" s="27">
        <f t="shared" si="31"/>
        <v>2046000</v>
      </c>
      <c r="N83" s="28">
        <v>43000</v>
      </c>
      <c r="O83" s="27">
        <v>2000</v>
      </c>
      <c r="P83" s="29">
        <v>46000</v>
      </c>
      <c r="Q83" s="29">
        <f t="shared" si="37"/>
        <v>2139000</v>
      </c>
      <c r="R83" s="22" t="s">
        <v>29</v>
      </c>
      <c r="S83" s="27"/>
      <c r="T83" s="25">
        <f t="shared" si="38"/>
        <v>2046000</v>
      </c>
      <c r="U83" s="30">
        <v>40930</v>
      </c>
      <c r="V83" s="30">
        <f t="shared" si="44"/>
        <v>43000</v>
      </c>
      <c r="W83" s="30">
        <f>V83-(V83*4.5%)-(V83-U83)*20/120</f>
        <v>40720</v>
      </c>
      <c r="X83" s="30">
        <f t="shared" si="6"/>
        <v>1999500</v>
      </c>
      <c r="Y83" s="30">
        <f t="shared" si="7"/>
        <v>1893480</v>
      </c>
      <c r="Z83" s="32"/>
      <c r="AA83" s="33">
        <f t="shared" si="33"/>
        <v>11800</v>
      </c>
    </row>
    <row r="84" spans="1:27" ht="12.75" hidden="1" customHeight="1">
      <c r="A84" s="22">
        <v>2</v>
      </c>
      <c r="B84" s="22">
        <v>1</v>
      </c>
      <c r="C84" s="22">
        <v>2</v>
      </c>
      <c r="D84" s="22">
        <v>2</v>
      </c>
      <c r="E84" s="23">
        <v>79</v>
      </c>
      <c r="F84" s="22">
        <v>13</v>
      </c>
      <c r="G84" s="23">
        <v>1</v>
      </c>
      <c r="H84" s="39">
        <v>18.899999999999999</v>
      </c>
      <c r="I84" s="39">
        <v>47.3</v>
      </c>
      <c r="J84" s="26">
        <v>48.2</v>
      </c>
      <c r="K84" s="25">
        <f t="shared" si="30"/>
        <v>48.2</v>
      </c>
      <c r="L84" s="27">
        <v>44000</v>
      </c>
      <c r="M84" s="27">
        <f t="shared" si="31"/>
        <v>2120800</v>
      </c>
      <c r="N84" s="28">
        <v>44000</v>
      </c>
      <c r="O84" s="27">
        <v>2000</v>
      </c>
      <c r="P84" s="29">
        <v>41500</v>
      </c>
      <c r="Q84" s="29">
        <f t="shared" si="37"/>
        <v>2000300.0000000002</v>
      </c>
      <c r="R84" s="22" t="s">
        <v>29</v>
      </c>
      <c r="S84" s="27"/>
      <c r="T84" s="25">
        <f t="shared" si="38"/>
        <v>2120800</v>
      </c>
      <c r="U84" s="41">
        <v>40930</v>
      </c>
      <c r="V84" s="41">
        <f t="shared" si="44"/>
        <v>38500</v>
      </c>
      <c r="W84" s="41">
        <f>V84-(V84*4.5%)-(V84-U84)*18/118</f>
        <v>37138.177966101692</v>
      </c>
      <c r="X84" s="41">
        <f t="shared" si="6"/>
        <v>1855700</v>
      </c>
      <c r="Y84" s="41">
        <f t="shared" si="7"/>
        <v>1790060.1779661016</v>
      </c>
      <c r="Z84" s="31"/>
      <c r="AA84" s="42">
        <f t="shared" si="33"/>
        <v>7300</v>
      </c>
    </row>
    <row r="85" spans="1:27" ht="12.75" hidden="1" customHeight="1">
      <c r="A85" s="34">
        <v>2</v>
      </c>
      <c r="B85" s="34">
        <v>1</v>
      </c>
      <c r="C85" s="34">
        <v>3</v>
      </c>
      <c r="D85" s="34">
        <v>3</v>
      </c>
      <c r="E85" s="35">
        <v>80</v>
      </c>
      <c r="F85" s="34">
        <v>13</v>
      </c>
      <c r="G85" s="35">
        <v>1</v>
      </c>
      <c r="H85" s="25">
        <v>18.600000000000001</v>
      </c>
      <c r="I85" s="25">
        <v>43.6</v>
      </c>
      <c r="J85" s="37">
        <v>45.4</v>
      </c>
      <c r="K85" s="25">
        <f t="shared" si="30"/>
        <v>45.4</v>
      </c>
      <c r="L85" s="27">
        <v>44000</v>
      </c>
      <c r="M85" s="27">
        <f t="shared" si="31"/>
        <v>1997600</v>
      </c>
      <c r="N85" s="28">
        <v>45000</v>
      </c>
      <c r="O85" s="27">
        <v>2000</v>
      </c>
      <c r="P85" s="38">
        <v>54500</v>
      </c>
      <c r="Q85" s="38">
        <f t="shared" si="37"/>
        <v>2474300</v>
      </c>
      <c r="R85" s="34" t="s">
        <v>30</v>
      </c>
      <c r="S85" s="27"/>
      <c r="T85" s="25">
        <f t="shared" si="38"/>
        <v>1997600</v>
      </c>
      <c r="U85" s="30">
        <v>40930</v>
      </c>
      <c r="V85" s="30">
        <f t="shared" si="44"/>
        <v>51500</v>
      </c>
      <c r="W85" s="30">
        <f>V85-(V85*4.5%)-(V85-U85)*20/120</f>
        <v>47420.833333333336</v>
      </c>
      <c r="X85" s="30">
        <f t="shared" si="6"/>
        <v>2338100</v>
      </c>
      <c r="Y85" s="30">
        <f t="shared" si="7"/>
        <v>2152905.8333333335</v>
      </c>
      <c r="Z85" s="32"/>
      <c r="AA85" s="33">
        <f t="shared" si="33"/>
        <v>20300</v>
      </c>
    </row>
    <row r="86" spans="1:27" ht="12.75" hidden="1" customHeight="1">
      <c r="A86" s="22">
        <v>2</v>
      </c>
      <c r="B86" s="22">
        <v>1</v>
      </c>
      <c r="C86" s="22">
        <v>5</v>
      </c>
      <c r="D86" s="22">
        <v>5</v>
      </c>
      <c r="E86" s="23">
        <v>82</v>
      </c>
      <c r="F86" s="22">
        <v>13</v>
      </c>
      <c r="G86" s="23">
        <v>1</v>
      </c>
      <c r="H86" s="39">
        <v>19</v>
      </c>
      <c r="I86" s="39">
        <v>46.5</v>
      </c>
      <c r="J86" s="26">
        <v>47.6</v>
      </c>
      <c r="K86" s="25">
        <f t="shared" si="30"/>
        <v>47.6</v>
      </c>
      <c r="L86" s="27">
        <v>44000</v>
      </c>
      <c r="M86" s="27">
        <f t="shared" si="31"/>
        <v>2094400</v>
      </c>
      <c r="N86" s="28">
        <v>43000</v>
      </c>
      <c r="O86" s="27">
        <v>2000</v>
      </c>
      <c r="P86" s="29">
        <v>41000</v>
      </c>
      <c r="Q86" s="29">
        <f t="shared" si="37"/>
        <v>1951600</v>
      </c>
      <c r="R86" s="22" t="s">
        <v>29</v>
      </c>
      <c r="S86" s="27"/>
      <c r="T86" s="25">
        <f t="shared" si="38"/>
        <v>2094400</v>
      </c>
      <c r="U86" s="41">
        <v>40930</v>
      </c>
      <c r="V86" s="41">
        <f t="shared" si="44"/>
        <v>38000</v>
      </c>
      <c r="W86" s="41">
        <f>V86-(V86*4.5%)-(V86-U86)*18/118</f>
        <v>36736.949152542373</v>
      </c>
      <c r="X86" s="41">
        <f t="shared" si="6"/>
        <v>1808800</v>
      </c>
      <c r="Y86" s="41">
        <f t="shared" si="7"/>
        <v>1748678.779661017</v>
      </c>
      <c r="Z86" s="31"/>
      <c r="AA86" s="42">
        <f t="shared" si="33"/>
        <v>6800</v>
      </c>
    </row>
    <row r="87" spans="1:27" ht="12.75" hidden="1" customHeight="1">
      <c r="A87" s="22">
        <v>2</v>
      </c>
      <c r="B87" s="22">
        <v>1</v>
      </c>
      <c r="C87" s="22">
        <v>1</v>
      </c>
      <c r="D87" s="22">
        <v>1</v>
      </c>
      <c r="E87" s="23">
        <v>85</v>
      </c>
      <c r="F87" s="22">
        <v>14</v>
      </c>
      <c r="G87" s="24">
        <v>1</v>
      </c>
      <c r="H87" s="25">
        <v>19.5</v>
      </c>
      <c r="I87" s="25">
        <v>45.1</v>
      </c>
      <c r="J87" s="26">
        <v>46.5</v>
      </c>
      <c r="K87" s="25">
        <f t="shared" si="30"/>
        <v>46.5</v>
      </c>
      <c r="L87" s="27">
        <v>44000</v>
      </c>
      <c r="M87" s="27">
        <f t="shared" si="31"/>
        <v>2046000</v>
      </c>
      <c r="N87" s="28">
        <v>43000</v>
      </c>
      <c r="O87" s="27">
        <v>2000</v>
      </c>
      <c r="P87" s="29">
        <v>44000</v>
      </c>
      <c r="Q87" s="29">
        <f t="shared" si="37"/>
        <v>2046000</v>
      </c>
      <c r="R87" s="22" t="s">
        <v>29</v>
      </c>
      <c r="S87" s="27"/>
      <c r="T87" s="25">
        <f t="shared" si="38"/>
        <v>2046000</v>
      </c>
      <c r="U87" s="30">
        <v>40930</v>
      </c>
      <c r="V87" s="30">
        <f t="shared" si="44"/>
        <v>41000</v>
      </c>
      <c r="W87" s="30">
        <f>V87-(V87*4.5%)-(V87-U87)*20/120</f>
        <v>39143.333333333336</v>
      </c>
      <c r="X87" s="30">
        <f t="shared" si="6"/>
        <v>1906500</v>
      </c>
      <c r="Y87" s="30">
        <f t="shared" si="7"/>
        <v>1820165</v>
      </c>
      <c r="Z87" s="32"/>
      <c r="AA87" s="33">
        <f t="shared" si="33"/>
        <v>9800</v>
      </c>
    </row>
    <row r="88" spans="1:27" ht="12.75" hidden="1" customHeight="1">
      <c r="A88" s="22">
        <v>2</v>
      </c>
      <c r="B88" s="22">
        <v>1</v>
      </c>
      <c r="C88" s="22">
        <v>4</v>
      </c>
      <c r="D88" s="22">
        <v>4</v>
      </c>
      <c r="E88" s="23">
        <v>88</v>
      </c>
      <c r="F88" s="22">
        <v>14</v>
      </c>
      <c r="G88" s="24">
        <v>1</v>
      </c>
      <c r="H88" s="39">
        <v>19</v>
      </c>
      <c r="I88" s="39">
        <v>44.8</v>
      </c>
      <c r="J88" s="26">
        <v>45.9</v>
      </c>
      <c r="K88" s="25">
        <f t="shared" si="30"/>
        <v>45.9</v>
      </c>
      <c r="L88" s="27">
        <v>44000</v>
      </c>
      <c r="M88" s="27">
        <f t="shared" si="31"/>
        <v>2019600</v>
      </c>
      <c r="N88" s="28">
        <v>44000</v>
      </c>
      <c r="O88" s="27">
        <v>2000</v>
      </c>
      <c r="P88" s="29">
        <v>42500</v>
      </c>
      <c r="Q88" s="29">
        <f t="shared" si="37"/>
        <v>1950750</v>
      </c>
      <c r="R88" s="22" t="s">
        <v>29</v>
      </c>
      <c r="S88" s="27"/>
      <c r="T88" s="25">
        <f t="shared" si="38"/>
        <v>2019600</v>
      </c>
      <c r="U88" s="41">
        <v>40930</v>
      </c>
      <c r="V88" s="41">
        <f t="shared" si="44"/>
        <v>39500</v>
      </c>
      <c r="W88" s="41">
        <f t="shared" ref="W88:W89" si="47">V88-(V88*4.5%)-(V88-U88)*18/118</f>
        <v>37940.635593220337</v>
      </c>
      <c r="X88" s="41">
        <f t="shared" si="6"/>
        <v>1813050</v>
      </c>
      <c r="Y88" s="41">
        <f t="shared" si="7"/>
        <v>1741475.1737288134</v>
      </c>
      <c r="Z88" s="31"/>
      <c r="AA88" s="42">
        <f t="shared" si="33"/>
        <v>8300</v>
      </c>
    </row>
    <row r="89" spans="1:27" ht="12.75" hidden="1" customHeight="1">
      <c r="A89" s="22">
        <v>2</v>
      </c>
      <c r="B89" s="22">
        <v>1</v>
      </c>
      <c r="C89" s="22">
        <v>5</v>
      </c>
      <c r="D89" s="22">
        <v>5</v>
      </c>
      <c r="E89" s="23">
        <v>89</v>
      </c>
      <c r="F89" s="22">
        <v>14</v>
      </c>
      <c r="G89" s="24">
        <v>1</v>
      </c>
      <c r="H89" s="39">
        <v>19</v>
      </c>
      <c r="I89" s="39">
        <v>46.5</v>
      </c>
      <c r="J89" s="26">
        <v>47.6</v>
      </c>
      <c r="K89" s="25">
        <f t="shared" si="30"/>
        <v>47.6</v>
      </c>
      <c r="L89" s="27">
        <v>44000</v>
      </c>
      <c r="M89" s="27">
        <f t="shared" si="31"/>
        <v>2094400</v>
      </c>
      <c r="N89" s="28">
        <v>43000</v>
      </c>
      <c r="O89" s="27">
        <v>2000</v>
      </c>
      <c r="P89" s="29">
        <v>40500</v>
      </c>
      <c r="Q89" s="29">
        <f t="shared" si="37"/>
        <v>1927800</v>
      </c>
      <c r="R89" s="22" t="s">
        <v>29</v>
      </c>
      <c r="S89" s="46"/>
      <c r="T89" s="25">
        <f t="shared" si="38"/>
        <v>2094400</v>
      </c>
      <c r="U89" s="41">
        <v>40930</v>
      </c>
      <c r="V89" s="41">
        <f t="shared" si="44"/>
        <v>37500</v>
      </c>
      <c r="W89" s="41">
        <f t="shared" si="47"/>
        <v>36335.720338983054</v>
      </c>
      <c r="X89" s="41">
        <f t="shared" si="6"/>
        <v>1785000</v>
      </c>
      <c r="Y89" s="41">
        <f t="shared" si="7"/>
        <v>1729580.2881355935</v>
      </c>
      <c r="Z89" s="31"/>
      <c r="AA89" s="31"/>
    </row>
    <row r="90" spans="1:27" ht="12.75" hidden="1" customHeight="1">
      <c r="A90" s="22">
        <v>2</v>
      </c>
      <c r="B90" s="22">
        <v>1</v>
      </c>
      <c r="C90" s="22">
        <v>7</v>
      </c>
      <c r="D90" s="22">
        <v>7</v>
      </c>
      <c r="E90" s="23">
        <v>91</v>
      </c>
      <c r="F90" s="22">
        <v>14</v>
      </c>
      <c r="G90" s="24">
        <v>1</v>
      </c>
      <c r="H90" s="25">
        <v>19.5</v>
      </c>
      <c r="I90" s="25">
        <v>47.3</v>
      </c>
      <c r="J90" s="26">
        <v>48.7</v>
      </c>
      <c r="K90" s="25">
        <f t="shared" si="30"/>
        <v>48.7</v>
      </c>
      <c r="L90" s="27">
        <v>44000</v>
      </c>
      <c r="M90" s="27">
        <f t="shared" si="31"/>
        <v>2142800</v>
      </c>
      <c r="N90" s="28">
        <v>42000</v>
      </c>
      <c r="O90" s="27">
        <v>2000</v>
      </c>
      <c r="P90" s="29">
        <v>41500</v>
      </c>
      <c r="Q90" s="29">
        <f t="shared" si="37"/>
        <v>2021050.0000000002</v>
      </c>
      <c r="R90" s="22" t="s">
        <v>29</v>
      </c>
      <c r="S90" s="27"/>
      <c r="T90" s="25">
        <f t="shared" si="38"/>
        <v>2142800</v>
      </c>
      <c r="U90" s="30">
        <v>40930</v>
      </c>
      <c r="V90" s="30">
        <f t="shared" si="44"/>
        <v>38500</v>
      </c>
      <c r="W90" s="30">
        <f t="shared" ref="W90:W91" si="48">V90-(V90*4.5%)-(V90-U90)*20/120</f>
        <v>37172.5</v>
      </c>
      <c r="X90" s="30">
        <f t="shared" si="6"/>
        <v>1874950</v>
      </c>
      <c r="Y90" s="30">
        <f t="shared" si="7"/>
        <v>1810300.75</v>
      </c>
      <c r="Z90" s="32"/>
      <c r="AA90" s="33">
        <f t="shared" ref="AA90:AA99" si="49">V90-$AA$1</f>
        <v>7300</v>
      </c>
    </row>
    <row r="91" spans="1:27" ht="12.75" hidden="1" customHeight="1">
      <c r="A91" s="22">
        <v>2</v>
      </c>
      <c r="B91" s="22">
        <v>1</v>
      </c>
      <c r="C91" s="22">
        <v>7</v>
      </c>
      <c r="D91" s="22">
        <v>7</v>
      </c>
      <c r="E91" s="23">
        <v>98</v>
      </c>
      <c r="F91" s="22">
        <v>15</v>
      </c>
      <c r="G91" s="24">
        <v>1</v>
      </c>
      <c r="H91" s="25">
        <v>19.5</v>
      </c>
      <c r="I91" s="25">
        <v>47.3</v>
      </c>
      <c r="J91" s="26">
        <v>48.7</v>
      </c>
      <c r="K91" s="25">
        <f t="shared" si="30"/>
        <v>48.7</v>
      </c>
      <c r="L91" s="27">
        <v>44000</v>
      </c>
      <c r="M91" s="27">
        <f t="shared" si="31"/>
        <v>2142800</v>
      </c>
      <c r="N91" s="28">
        <v>42000</v>
      </c>
      <c r="O91" s="27">
        <v>2000</v>
      </c>
      <c r="P91" s="29">
        <v>45500</v>
      </c>
      <c r="Q91" s="29">
        <f t="shared" si="37"/>
        <v>2215850</v>
      </c>
      <c r="R91" s="22" t="s">
        <v>29</v>
      </c>
      <c r="S91" s="27"/>
      <c r="T91" s="25">
        <f t="shared" si="38"/>
        <v>2142800</v>
      </c>
      <c r="U91" s="30">
        <v>40930</v>
      </c>
      <c r="V91" s="30">
        <f t="shared" si="44"/>
        <v>42500</v>
      </c>
      <c r="W91" s="30">
        <f t="shared" si="48"/>
        <v>40325.833333333336</v>
      </c>
      <c r="X91" s="30">
        <f t="shared" si="6"/>
        <v>2069750.0000000002</v>
      </c>
      <c r="Y91" s="30">
        <f t="shared" si="7"/>
        <v>1963868.0833333335</v>
      </c>
      <c r="Z91" s="32"/>
      <c r="AA91" s="33">
        <f t="shared" si="49"/>
        <v>11300</v>
      </c>
    </row>
    <row r="92" spans="1:27" ht="12.75" hidden="1" customHeight="1">
      <c r="A92" s="22">
        <v>2</v>
      </c>
      <c r="B92" s="22">
        <v>1</v>
      </c>
      <c r="C92" s="22">
        <v>2</v>
      </c>
      <c r="D92" s="22">
        <v>2</v>
      </c>
      <c r="E92" s="23">
        <v>100</v>
      </c>
      <c r="F92" s="22">
        <v>16</v>
      </c>
      <c r="G92" s="24">
        <v>1</v>
      </c>
      <c r="H92" s="39">
        <v>18.899999999999999</v>
      </c>
      <c r="I92" s="39">
        <v>47.3</v>
      </c>
      <c r="J92" s="26">
        <v>48.2</v>
      </c>
      <c r="K92" s="25">
        <f t="shared" si="30"/>
        <v>48.2</v>
      </c>
      <c r="L92" s="27">
        <v>43500</v>
      </c>
      <c r="M92" s="27">
        <f t="shared" si="31"/>
        <v>2096700.0000000002</v>
      </c>
      <c r="N92" s="28">
        <v>44000</v>
      </c>
      <c r="O92" s="27">
        <v>2000</v>
      </c>
      <c r="P92" s="29">
        <v>38250</v>
      </c>
      <c r="Q92" s="29">
        <f t="shared" si="37"/>
        <v>1843650</v>
      </c>
      <c r="R92" s="22" t="s">
        <v>29</v>
      </c>
      <c r="S92" s="40"/>
      <c r="T92" s="25">
        <f t="shared" si="38"/>
        <v>2096700.0000000002</v>
      </c>
      <c r="U92" s="41">
        <v>35000</v>
      </c>
      <c r="V92" s="41">
        <f t="shared" si="44"/>
        <v>35250</v>
      </c>
      <c r="W92" s="41">
        <f>V92-(V92*4.5%)-(V92-U92)*18/118</f>
        <v>33625.614406779663</v>
      </c>
      <c r="X92" s="41">
        <f t="shared" si="6"/>
        <v>1699050</v>
      </c>
      <c r="Y92" s="41">
        <f t="shared" si="7"/>
        <v>1620754.6144067799</v>
      </c>
      <c r="Z92" s="31"/>
      <c r="AA92" s="42">
        <f t="shared" si="49"/>
        <v>4050</v>
      </c>
    </row>
    <row r="93" spans="1:27" ht="12.75" hidden="1" customHeight="1">
      <c r="A93" s="34">
        <v>2</v>
      </c>
      <c r="B93" s="34">
        <v>1</v>
      </c>
      <c r="C93" s="34">
        <v>3</v>
      </c>
      <c r="D93" s="34">
        <v>3</v>
      </c>
      <c r="E93" s="35">
        <v>101</v>
      </c>
      <c r="F93" s="34">
        <v>16</v>
      </c>
      <c r="G93" s="36">
        <v>1</v>
      </c>
      <c r="H93" s="55">
        <v>18.600000000000001</v>
      </c>
      <c r="I93" s="55">
        <v>43.6</v>
      </c>
      <c r="J93" s="37">
        <v>45.4</v>
      </c>
      <c r="K93" s="25">
        <f t="shared" si="30"/>
        <v>45.4</v>
      </c>
      <c r="L93" s="27">
        <v>43500</v>
      </c>
      <c r="M93" s="27">
        <f t="shared" si="31"/>
        <v>1974900</v>
      </c>
      <c r="N93" s="28">
        <v>45000</v>
      </c>
      <c r="O93" s="27">
        <v>2000</v>
      </c>
      <c r="P93" s="38">
        <v>44000</v>
      </c>
      <c r="Q93" s="38">
        <f t="shared" si="37"/>
        <v>1997600</v>
      </c>
      <c r="R93" s="34" t="s">
        <v>30</v>
      </c>
      <c r="S93" s="27"/>
      <c r="T93" s="25">
        <f t="shared" si="38"/>
        <v>1974900</v>
      </c>
      <c r="U93" s="58">
        <v>40930</v>
      </c>
      <c r="V93" s="30">
        <f t="shared" ref="V93:V95" si="50">P93</f>
        <v>44000</v>
      </c>
      <c r="W93" s="30">
        <f t="shared" ref="W93:W95" si="51">V93-(V93*4.5%)</f>
        <v>42020</v>
      </c>
      <c r="X93" s="58">
        <f t="shared" si="6"/>
        <v>1997600</v>
      </c>
      <c r="Y93" s="30">
        <f t="shared" si="7"/>
        <v>1907708</v>
      </c>
      <c r="Z93" s="59"/>
      <c r="AA93" s="60">
        <f t="shared" si="49"/>
        <v>12800</v>
      </c>
    </row>
    <row r="94" spans="1:27" ht="12.75" hidden="1" customHeight="1">
      <c r="A94" s="22">
        <v>2</v>
      </c>
      <c r="B94" s="22">
        <v>1</v>
      </c>
      <c r="C94" s="22">
        <v>5</v>
      </c>
      <c r="D94" s="22">
        <v>5</v>
      </c>
      <c r="E94" s="23">
        <v>103</v>
      </c>
      <c r="F94" s="22">
        <v>16</v>
      </c>
      <c r="G94" s="24">
        <v>1</v>
      </c>
      <c r="H94" s="39">
        <v>19</v>
      </c>
      <c r="I94" s="39">
        <v>46.5</v>
      </c>
      <c r="J94" s="26">
        <v>47.6</v>
      </c>
      <c r="K94" s="25">
        <f t="shared" si="30"/>
        <v>47.6</v>
      </c>
      <c r="L94" s="27">
        <v>43500</v>
      </c>
      <c r="M94" s="27">
        <f t="shared" si="31"/>
        <v>2070600</v>
      </c>
      <c r="N94" s="28">
        <v>43000</v>
      </c>
      <c r="O94" s="27">
        <v>2000</v>
      </c>
      <c r="P94" s="29">
        <v>46500</v>
      </c>
      <c r="Q94" s="29">
        <f t="shared" si="37"/>
        <v>2213400</v>
      </c>
      <c r="R94" s="22" t="s">
        <v>29</v>
      </c>
      <c r="S94" s="27"/>
      <c r="T94" s="25">
        <f t="shared" si="38"/>
        <v>2070600</v>
      </c>
      <c r="U94" s="41">
        <v>40930</v>
      </c>
      <c r="V94" s="41">
        <f t="shared" si="50"/>
        <v>46500</v>
      </c>
      <c r="W94" s="41">
        <f t="shared" si="51"/>
        <v>44407.5</v>
      </c>
      <c r="X94" s="41">
        <f t="shared" si="6"/>
        <v>2213400</v>
      </c>
      <c r="Y94" s="41">
        <f t="shared" si="7"/>
        <v>2113797</v>
      </c>
      <c r="Z94" s="31"/>
      <c r="AA94" s="42">
        <f t="shared" si="49"/>
        <v>15300</v>
      </c>
    </row>
    <row r="95" spans="1:27" ht="12.75" hidden="1" customHeight="1">
      <c r="A95" s="34">
        <v>2</v>
      </c>
      <c r="B95" s="34">
        <v>1</v>
      </c>
      <c r="C95" s="34">
        <v>6</v>
      </c>
      <c r="D95" s="34">
        <v>6</v>
      </c>
      <c r="E95" s="35">
        <v>104</v>
      </c>
      <c r="F95" s="34">
        <v>16</v>
      </c>
      <c r="G95" s="36">
        <v>2</v>
      </c>
      <c r="H95" s="25">
        <v>35.799999999999997</v>
      </c>
      <c r="I95" s="25">
        <v>73.900000000000006</v>
      </c>
      <c r="J95" s="37">
        <v>78.099999999999994</v>
      </c>
      <c r="K95" s="25">
        <f t="shared" si="30"/>
        <v>78.099999999999994</v>
      </c>
      <c r="L95" s="27">
        <v>43000</v>
      </c>
      <c r="M95" s="27">
        <f t="shared" si="31"/>
        <v>3358299.9999999995</v>
      </c>
      <c r="N95" s="28">
        <v>42500</v>
      </c>
      <c r="O95" s="27">
        <v>2000</v>
      </c>
      <c r="P95" s="38">
        <v>44500</v>
      </c>
      <c r="Q95" s="38">
        <f t="shared" si="37"/>
        <v>3475449.9999999995</v>
      </c>
      <c r="R95" s="34" t="s">
        <v>30</v>
      </c>
      <c r="S95" s="27"/>
      <c r="T95" s="25">
        <f t="shared" si="38"/>
        <v>3358299.9999999995</v>
      </c>
      <c r="U95" s="30">
        <v>40930</v>
      </c>
      <c r="V95" s="30">
        <f t="shared" si="50"/>
        <v>44500</v>
      </c>
      <c r="W95" s="30">
        <f t="shared" si="51"/>
        <v>42497.5</v>
      </c>
      <c r="X95" s="58">
        <f t="shared" si="6"/>
        <v>3475449.9999999995</v>
      </c>
      <c r="Y95" s="30">
        <f t="shared" si="7"/>
        <v>3319054.7499999995</v>
      </c>
      <c r="Z95" s="32"/>
      <c r="AA95" s="33">
        <f t="shared" si="49"/>
        <v>13300</v>
      </c>
    </row>
    <row r="96" spans="1:27" ht="12.75" hidden="1" customHeight="1">
      <c r="A96" s="331">
        <v>2</v>
      </c>
      <c r="B96" s="331">
        <v>3</v>
      </c>
      <c r="C96" s="331">
        <v>4</v>
      </c>
      <c r="D96" s="331">
        <v>15</v>
      </c>
      <c r="E96" s="332">
        <v>181</v>
      </c>
      <c r="F96" s="331">
        <v>4</v>
      </c>
      <c r="G96" s="333">
        <v>2</v>
      </c>
      <c r="H96" s="25">
        <v>35.200000000000003</v>
      </c>
      <c r="I96" s="25">
        <v>69</v>
      </c>
      <c r="J96" s="334">
        <v>70.099999999999994</v>
      </c>
      <c r="K96" s="25">
        <f t="shared" si="30"/>
        <v>70.099999999999994</v>
      </c>
      <c r="L96" s="27">
        <v>44500</v>
      </c>
      <c r="M96" s="27">
        <f t="shared" si="31"/>
        <v>3119449.9999999995</v>
      </c>
      <c r="N96" s="28">
        <v>44000</v>
      </c>
      <c r="O96" s="27">
        <v>2000</v>
      </c>
      <c r="P96" s="335">
        <f>Шахматка!AT93</f>
        <v>55500</v>
      </c>
      <c r="Q96" s="335">
        <f t="shared" si="37"/>
        <v>3890549.9999999995</v>
      </c>
      <c r="R96" s="331" t="s">
        <v>89</v>
      </c>
      <c r="S96" s="27"/>
      <c r="T96" s="25">
        <f t="shared" si="38"/>
        <v>3119449.9999999995</v>
      </c>
      <c r="U96" s="70">
        <v>40930</v>
      </c>
      <c r="V96" s="30">
        <f t="shared" ref="V96:V98" si="52">P96-3000</f>
        <v>52500</v>
      </c>
      <c r="W96" s="30">
        <f>V96-(V96*4.5%)-(V96-U96)*20/120</f>
        <v>48209.166666666664</v>
      </c>
      <c r="X96" s="30">
        <f t="shared" si="6"/>
        <v>3680249.9999999995</v>
      </c>
      <c r="Y96" s="30">
        <f t="shared" si="7"/>
        <v>3379462.583333333</v>
      </c>
      <c r="Z96" s="32"/>
      <c r="AA96" s="33">
        <f t="shared" si="49"/>
        <v>21300</v>
      </c>
    </row>
    <row r="97" spans="1:27" ht="12.75" hidden="1" customHeight="1">
      <c r="A97" s="22">
        <v>2</v>
      </c>
      <c r="B97" s="22">
        <v>3</v>
      </c>
      <c r="C97" s="22">
        <v>1</v>
      </c>
      <c r="D97" s="22">
        <v>12</v>
      </c>
      <c r="E97" s="23">
        <v>166</v>
      </c>
      <c r="F97" s="22">
        <v>2</v>
      </c>
      <c r="G97" s="23">
        <v>1</v>
      </c>
      <c r="H97" s="39">
        <v>19.5</v>
      </c>
      <c r="I97" s="39">
        <v>47.2</v>
      </c>
      <c r="J97" s="26">
        <v>48.6</v>
      </c>
      <c r="K97" s="25">
        <f t="shared" si="30"/>
        <v>48.6</v>
      </c>
      <c r="L97" s="27">
        <v>45000</v>
      </c>
      <c r="M97" s="27">
        <f t="shared" si="31"/>
        <v>2187000</v>
      </c>
      <c r="N97" s="28">
        <v>40000</v>
      </c>
      <c r="O97" s="27">
        <v>2000</v>
      </c>
      <c r="P97" s="29">
        <v>36000</v>
      </c>
      <c r="Q97" s="29">
        <f t="shared" si="37"/>
        <v>1749600</v>
      </c>
      <c r="R97" s="22" t="s">
        <v>29</v>
      </c>
      <c r="S97" s="27"/>
      <c r="T97" s="25">
        <f t="shared" si="38"/>
        <v>2187000</v>
      </c>
      <c r="U97" s="41">
        <v>40930</v>
      </c>
      <c r="V97" s="41">
        <f t="shared" si="52"/>
        <v>33000</v>
      </c>
      <c r="W97" s="41">
        <f>V97-(V97*4.5%)-(V97-U97)*18/118</f>
        <v>32724.661016949154</v>
      </c>
      <c r="X97" s="41">
        <f t="shared" si="6"/>
        <v>1603800</v>
      </c>
      <c r="Y97" s="41">
        <f t="shared" si="7"/>
        <v>1590418.5254237289</v>
      </c>
      <c r="Z97" s="31"/>
      <c r="AA97" s="42">
        <f t="shared" si="49"/>
        <v>1800</v>
      </c>
    </row>
    <row r="98" spans="1:27" ht="12.75" hidden="1" customHeight="1">
      <c r="A98" s="22">
        <v>2</v>
      </c>
      <c r="B98" s="22">
        <v>3</v>
      </c>
      <c r="C98" s="22">
        <v>2</v>
      </c>
      <c r="D98" s="22">
        <v>13</v>
      </c>
      <c r="E98" s="23">
        <v>167</v>
      </c>
      <c r="F98" s="22">
        <v>2</v>
      </c>
      <c r="G98" s="24">
        <v>2</v>
      </c>
      <c r="H98" s="25">
        <v>35.299999999999997</v>
      </c>
      <c r="I98" s="25">
        <v>72.3</v>
      </c>
      <c r="J98" s="26">
        <v>76.099999999999994</v>
      </c>
      <c r="K98" s="25">
        <f t="shared" si="30"/>
        <v>76.099999999999994</v>
      </c>
      <c r="L98" s="27">
        <v>44500</v>
      </c>
      <c r="M98" s="27">
        <f t="shared" si="31"/>
        <v>3386449.9999999995</v>
      </c>
      <c r="N98" s="28">
        <v>40500</v>
      </c>
      <c r="O98" s="27">
        <v>2000</v>
      </c>
      <c r="P98" s="29">
        <f>Шахматка!AN91</f>
        <v>0</v>
      </c>
      <c r="Q98" s="29">
        <f t="shared" si="37"/>
        <v>0</v>
      </c>
      <c r="R98" s="22" t="s">
        <v>29</v>
      </c>
      <c r="S98" s="27"/>
      <c r="T98" s="25">
        <f t="shared" si="38"/>
        <v>3386449.9999999995</v>
      </c>
      <c r="U98" s="30">
        <v>40930</v>
      </c>
      <c r="V98" s="30">
        <f t="shared" si="52"/>
        <v>-3000</v>
      </c>
      <c r="W98" s="30">
        <f>V98-(V98*4.5%)-(V98-U98)*20/120</f>
        <v>4456.666666666667</v>
      </c>
      <c r="X98" s="30">
        <f t="shared" si="6"/>
        <v>-228299.99999999997</v>
      </c>
      <c r="Y98" s="30">
        <f t="shared" si="7"/>
        <v>339152.33333333331</v>
      </c>
      <c r="Z98" s="32"/>
      <c r="AA98" s="33">
        <f t="shared" si="49"/>
        <v>-34200</v>
      </c>
    </row>
    <row r="99" spans="1:27" ht="12.75" hidden="1" customHeight="1">
      <c r="A99" s="34">
        <v>2</v>
      </c>
      <c r="B99" s="34">
        <v>3</v>
      </c>
      <c r="C99" s="34">
        <v>4</v>
      </c>
      <c r="D99" s="34">
        <v>15</v>
      </c>
      <c r="E99" s="35">
        <v>169</v>
      </c>
      <c r="F99" s="34">
        <v>2</v>
      </c>
      <c r="G99" s="36">
        <v>2</v>
      </c>
      <c r="H99" s="55">
        <v>35.200000000000003</v>
      </c>
      <c r="I99" s="55">
        <v>67.599999999999994</v>
      </c>
      <c r="J99" s="37">
        <v>68.7</v>
      </c>
      <c r="K99" s="25">
        <f t="shared" si="30"/>
        <v>68.7</v>
      </c>
      <c r="L99" s="27">
        <v>44500</v>
      </c>
      <c r="M99" s="27">
        <f t="shared" si="31"/>
        <v>3057150</v>
      </c>
      <c r="N99" s="28">
        <v>42000</v>
      </c>
      <c r="O99" s="27">
        <v>2000</v>
      </c>
      <c r="P99" s="38">
        <v>48000</v>
      </c>
      <c r="Q99" s="38">
        <f t="shared" si="37"/>
        <v>3297600</v>
      </c>
      <c r="R99" s="34" t="s">
        <v>32</v>
      </c>
      <c r="S99" s="27"/>
      <c r="T99" s="25">
        <f t="shared" si="38"/>
        <v>3057150</v>
      </c>
      <c r="U99" s="58">
        <v>40930</v>
      </c>
      <c r="V99" s="30">
        <f>P99</f>
        <v>48000</v>
      </c>
      <c r="W99" s="30">
        <f>V99-(V99*4.5%)</f>
        <v>45840</v>
      </c>
      <c r="X99" s="58">
        <f t="shared" si="6"/>
        <v>3297600</v>
      </c>
      <c r="Y99" s="30">
        <f t="shared" si="7"/>
        <v>3149208</v>
      </c>
      <c r="Z99" s="59"/>
      <c r="AA99" s="60">
        <f t="shared" si="49"/>
        <v>16800</v>
      </c>
    </row>
    <row r="100" spans="1:27" ht="12.75" hidden="1" customHeight="1">
      <c r="A100" s="22">
        <v>2</v>
      </c>
      <c r="B100" s="22">
        <v>3</v>
      </c>
      <c r="C100" s="22">
        <v>6</v>
      </c>
      <c r="D100" s="22">
        <v>17</v>
      </c>
      <c r="E100" s="23">
        <v>183</v>
      </c>
      <c r="F100" s="22">
        <v>4</v>
      </c>
      <c r="G100" s="24">
        <v>1</v>
      </c>
      <c r="H100" s="25">
        <v>19.5</v>
      </c>
      <c r="I100" s="25">
        <v>44.3</v>
      </c>
      <c r="J100" s="26">
        <v>45.7</v>
      </c>
      <c r="K100" s="25">
        <f t="shared" si="30"/>
        <v>45.7</v>
      </c>
      <c r="L100" s="27">
        <v>45000</v>
      </c>
      <c r="M100" s="27">
        <f t="shared" si="31"/>
        <v>2056500.0000000002</v>
      </c>
      <c r="N100" s="28">
        <v>43000</v>
      </c>
      <c r="O100" s="27">
        <v>2000</v>
      </c>
      <c r="P100" s="29">
        <v>47000</v>
      </c>
      <c r="Q100" s="29">
        <f t="shared" si="37"/>
        <v>2147900</v>
      </c>
      <c r="R100" s="22" t="s">
        <v>29</v>
      </c>
      <c r="S100" s="27"/>
      <c r="T100" s="25">
        <f t="shared" si="38"/>
        <v>2056500.0000000002</v>
      </c>
      <c r="U100" s="30">
        <v>40930</v>
      </c>
      <c r="V100" s="30">
        <f t="shared" ref="V100:V102" si="53">P100-3000</f>
        <v>44000</v>
      </c>
      <c r="W100" s="30">
        <f t="shared" ref="W100:W101" si="54">V100-(V100*4.5%)-(V100-U100)*20/120</f>
        <v>41508.333333333336</v>
      </c>
      <c r="X100" s="30">
        <f t="shared" si="6"/>
        <v>2010800.0000000002</v>
      </c>
      <c r="Y100" s="30">
        <f t="shared" si="7"/>
        <v>1896930.8333333335</v>
      </c>
      <c r="Z100" s="31"/>
      <c r="AA100" s="31"/>
    </row>
    <row r="101" spans="1:27" ht="12.75" hidden="1" customHeight="1">
      <c r="A101" s="22">
        <v>2</v>
      </c>
      <c r="B101" s="22">
        <v>3</v>
      </c>
      <c r="C101" s="22">
        <v>1</v>
      </c>
      <c r="D101" s="22">
        <v>12</v>
      </c>
      <c r="E101" s="23">
        <v>184</v>
      </c>
      <c r="F101" s="22">
        <v>5</v>
      </c>
      <c r="G101" s="24">
        <v>1</v>
      </c>
      <c r="H101" s="25">
        <v>19.5</v>
      </c>
      <c r="I101" s="25">
        <v>47.2</v>
      </c>
      <c r="J101" s="26">
        <v>48.6</v>
      </c>
      <c r="K101" s="25">
        <f t="shared" si="30"/>
        <v>48.6</v>
      </c>
      <c r="L101" s="27">
        <v>45000</v>
      </c>
      <c r="M101" s="27">
        <f t="shared" si="31"/>
        <v>2187000</v>
      </c>
      <c r="N101" s="28">
        <v>42000</v>
      </c>
      <c r="O101" s="27">
        <v>2000</v>
      </c>
      <c r="P101" s="29">
        <v>42750</v>
      </c>
      <c r="Q101" s="29">
        <f t="shared" si="37"/>
        <v>2077650</v>
      </c>
      <c r="R101" s="22" t="s">
        <v>29</v>
      </c>
      <c r="S101" s="27"/>
      <c r="T101" s="25">
        <f t="shared" si="38"/>
        <v>2187000</v>
      </c>
      <c r="U101" s="30">
        <v>40930</v>
      </c>
      <c r="V101" s="30">
        <f t="shared" si="53"/>
        <v>39750</v>
      </c>
      <c r="W101" s="30">
        <f t="shared" si="54"/>
        <v>38157.916666666664</v>
      </c>
      <c r="X101" s="30">
        <f t="shared" si="6"/>
        <v>1931850</v>
      </c>
      <c r="Y101" s="30">
        <f t="shared" si="7"/>
        <v>1854474.75</v>
      </c>
      <c r="Z101" s="32"/>
      <c r="AA101" s="33">
        <f t="shared" ref="AA101:AA137" si="55">V101-$AA$1</f>
        <v>8550</v>
      </c>
    </row>
    <row r="102" spans="1:27" ht="12.75" hidden="1" customHeight="1">
      <c r="A102" s="22">
        <v>2</v>
      </c>
      <c r="B102" s="22">
        <v>3</v>
      </c>
      <c r="C102" s="22">
        <v>4</v>
      </c>
      <c r="D102" s="22">
        <v>15</v>
      </c>
      <c r="E102" s="23">
        <v>187</v>
      </c>
      <c r="F102" s="22">
        <v>5</v>
      </c>
      <c r="G102" s="24">
        <v>2</v>
      </c>
      <c r="H102" s="39">
        <v>35.200000000000003</v>
      </c>
      <c r="I102" s="39">
        <v>69</v>
      </c>
      <c r="J102" s="26">
        <v>70.099999999999994</v>
      </c>
      <c r="K102" s="25">
        <f t="shared" si="30"/>
        <v>70.099999999999994</v>
      </c>
      <c r="L102" s="27">
        <v>44500</v>
      </c>
      <c r="M102" s="27">
        <f t="shared" si="31"/>
        <v>3119449.9999999995</v>
      </c>
      <c r="N102" s="28">
        <v>44000</v>
      </c>
      <c r="O102" s="27">
        <v>2000</v>
      </c>
      <c r="P102" s="29">
        <v>38750</v>
      </c>
      <c r="Q102" s="29">
        <f t="shared" si="37"/>
        <v>2716375</v>
      </c>
      <c r="R102" s="22" t="s">
        <v>29</v>
      </c>
      <c r="S102" s="27"/>
      <c r="T102" s="25">
        <f t="shared" si="38"/>
        <v>3119449.9999999995</v>
      </c>
      <c r="U102" s="41">
        <v>40930</v>
      </c>
      <c r="V102" s="41">
        <f t="shared" si="53"/>
        <v>35750</v>
      </c>
      <c r="W102" s="41">
        <f>V102-(V102*4.5%)-(V102-U102)*18/118</f>
        <v>34931.419491525427</v>
      </c>
      <c r="X102" s="41">
        <f t="shared" si="6"/>
        <v>2506075</v>
      </c>
      <c r="Y102" s="41">
        <f t="shared" si="7"/>
        <v>2448692.506355932</v>
      </c>
      <c r="Z102" s="31"/>
      <c r="AA102" s="42">
        <f t="shared" si="55"/>
        <v>4550</v>
      </c>
    </row>
    <row r="103" spans="1:27" ht="12.75" hidden="1" customHeight="1">
      <c r="A103" s="22">
        <v>2</v>
      </c>
      <c r="B103" s="22">
        <v>3</v>
      </c>
      <c r="C103" s="22">
        <v>5</v>
      </c>
      <c r="D103" s="22">
        <v>16</v>
      </c>
      <c r="E103" s="23">
        <v>188</v>
      </c>
      <c r="F103" s="22">
        <v>5</v>
      </c>
      <c r="G103" s="24">
        <v>2</v>
      </c>
      <c r="H103" s="39">
        <v>33.299999999999997</v>
      </c>
      <c r="I103" s="39">
        <v>67.099999999999994</v>
      </c>
      <c r="J103" s="26">
        <v>69.8</v>
      </c>
      <c r="K103" s="39">
        <f t="shared" si="30"/>
        <v>69.8</v>
      </c>
      <c r="L103" s="40">
        <v>35000</v>
      </c>
      <c r="M103" s="40">
        <f t="shared" si="31"/>
        <v>2443000</v>
      </c>
      <c r="N103" s="28">
        <v>46000</v>
      </c>
      <c r="O103" s="40"/>
      <c r="P103" s="29"/>
      <c r="Q103" s="28">
        <f>N103*J103</f>
        <v>3210800</v>
      </c>
      <c r="R103" s="22" t="s">
        <v>29</v>
      </c>
      <c r="S103" s="40"/>
      <c r="T103" s="39">
        <v>3210800</v>
      </c>
      <c r="U103" s="39"/>
      <c r="V103" s="43"/>
      <c r="W103" s="43"/>
      <c r="X103" s="41">
        <f t="shared" si="6"/>
        <v>0</v>
      </c>
      <c r="Y103" s="41">
        <f t="shared" si="7"/>
        <v>0</v>
      </c>
      <c r="Z103" s="32"/>
      <c r="AA103" s="33">
        <f t="shared" si="55"/>
        <v>-31200</v>
      </c>
    </row>
    <row r="104" spans="1:27" ht="12.75" hidden="1" customHeight="1">
      <c r="A104" s="34">
        <v>2</v>
      </c>
      <c r="B104" s="34">
        <v>3</v>
      </c>
      <c r="C104" s="34">
        <v>6</v>
      </c>
      <c r="D104" s="34">
        <v>17</v>
      </c>
      <c r="E104" s="35">
        <v>189</v>
      </c>
      <c r="F104" s="34">
        <v>5</v>
      </c>
      <c r="G104" s="36">
        <v>1</v>
      </c>
      <c r="H104" s="25">
        <v>19.5</v>
      </c>
      <c r="I104" s="25">
        <v>44.3</v>
      </c>
      <c r="J104" s="37">
        <v>45.7</v>
      </c>
      <c r="K104" s="25">
        <f t="shared" si="30"/>
        <v>45.7</v>
      </c>
      <c r="L104" s="27">
        <v>45000</v>
      </c>
      <c r="M104" s="27">
        <f t="shared" si="31"/>
        <v>2056500.0000000002</v>
      </c>
      <c r="N104" s="28">
        <v>43000</v>
      </c>
      <c r="O104" s="27">
        <v>2000</v>
      </c>
      <c r="P104" s="38">
        <f>Шахматка!AZ93</f>
        <v>53000</v>
      </c>
      <c r="Q104" s="38">
        <f t="shared" ref="Q104:Q110" si="56">P104*J104</f>
        <v>2422100</v>
      </c>
      <c r="R104" s="34" t="s">
        <v>30</v>
      </c>
      <c r="S104" s="27"/>
      <c r="T104" s="25">
        <f t="shared" ref="T104:T110" si="57">L104*K104</f>
        <v>2056500.0000000002</v>
      </c>
      <c r="U104" s="25">
        <v>40930</v>
      </c>
      <c r="V104" s="30">
        <f>P104-3000</f>
        <v>50000</v>
      </c>
      <c r="W104" s="30">
        <f>V104-(V104*4.5%)-(V104-U104)*20/120</f>
        <v>46238.333333333336</v>
      </c>
      <c r="X104" s="30">
        <f t="shared" si="6"/>
        <v>2285000</v>
      </c>
      <c r="Y104" s="30">
        <f t="shared" si="7"/>
        <v>2113091.8333333335</v>
      </c>
      <c r="Z104" s="45"/>
      <c r="AA104" s="33">
        <f t="shared" si="55"/>
        <v>18800</v>
      </c>
    </row>
    <row r="105" spans="1:27" ht="12.75" hidden="1" customHeight="1">
      <c r="A105" s="22">
        <v>2</v>
      </c>
      <c r="B105" s="22">
        <v>3</v>
      </c>
      <c r="C105" s="22">
        <v>3</v>
      </c>
      <c r="D105" s="22">
        <v>14</v>
      </c>
      <c r="E105" s="23">
        <v>192</v>
      </c>
      <c r="F105" s="22">
        <v>6</v>
      </c>
      <c r="G105" s="24">
        <v>1</v>
      </c>
      <c r="H105" s="39">
        <v>19</v>
      </c>
      <c r="I105" s="39">
        <v>47.2</v>
      </c>
      <c r="J105" s="26">
        <v>48.3</v>
      </c>
      <c r="K105" s="39">
        <f t="shared" si="30"/>
        <v>48.3</v>
      </c>
      <c r="L105" s="40">
        <v>44500</v>
      </c>
      <c r="M105" s="40">
        <f t="shared" si="31"/>
        <v>2149350</v>
      </c>
      <c r="N105" s="28">
        <v>44000</v>
      </c>
      <c r="O105" s="40">
        <v>2000</v>
      </c>
      <c r="P105" s="29">
        <v>46500</v>
      </c>
      <c r="Q105" s="29">
        <f t="shared" si="56"/>
        <v>2245950</v>
      </c>
      <c r="R105" s="22" t="s">
        <v>29</v>
      </c>
      <c r="S105" s="27"/>
      <c r="T105" s="25">
        <f t="shared" si="57"/>
        <v>2149350</v>
      </c>
      <c r="U105" s="39">
        <v>40930</v>
      </c>
      <c r="V105" s="41">
        <f>P105</f>
        <v>46500</v>
      </c>
      <c r="W105" s="41">
        <f>V105-(V105*4.5%)</f>
        <v>44407.5</v>
      </c>
      <c r="X105" s="41">
        <f t="shared" si="6"/>
        <v>2245950</v>
      </c>
      <c r="Y105" s="41">
        <f t="shared" si="7"/>
        <v>2144882.25</v>
      </c>
      <c r="Z105" s="31"/>
      <c r="AA105" s="42">
        <f t="shared" si="55"/>
        <v>15300</v>
      </c>
    </row>
    <row r="106" spans="1:27" ht="12.75" hidden="1" customHeight="1">
      <c r="A106" s="22">
        <v>2</v>
      </c>
      <c r="B106" s="22">
        <v>3</v>
      </c>
      <c r="C106" s="22">
        <v>4</v>
      </c>
      <c r="D106" s="22">
        <v>15</v>
      </c>
      <c r="E106" s="23">
        <v>193</v>
      </c>
      <c r="F106" s="22">
        <v>6</v>
      </c>
      <c r="G106" s="24">
        <v>2</v>
      </c>
      <c r="H106" s="39">
        <v>35.200000000000003</v>
      </c>
      <c r="I106" s="39">
        <v>69</v>
      </c>
      <c r="J106" s="26">
        <v>70.099999999999994</v>
      </c>
      <c r="K106" s="25">
        <f t="shared" si="30"/>
        <v>70.099999999999994</v>
      </c>
      <c r="L106" s="27">
        <v>44000</v>
      </c>
      <c r="M106" s="27">
        <f t="shared" si="31"/>
        <v>3084399.9999999995</v>
      </c>
      <c r="N106" s="28">
        <v>44000</v>
      </c>
      <c r="O106" s="27">
        <v>2000</v>
      </c>
      <c r="P106" s="29">
        <v>40250</v>
      </c>
      <c r="Q106" s="29">
        <f t="shared" si="56"/>
        <v>2821525</v>
      </c>
      <c r="R106" s="22" t="s">
        <v>29</v>
      </c>
      <c r="S106" s="27"/>
      <c r="T106" s="25">
        <f t="shared" si="57"/>
        <v>3084399.9999999995</v>
      </c>
      <c r="U106" s="39">
        <v>40930</v>
      </c>
      <c r="V106" s="41">
        <f t="shared" ref="V106:V110" si="58">P106-3000</f>
        <v>37250</v>
      </c>
      <c r="W106" s="41">
        <f>V106-(V106*4.5%)-(V106-U106)*18/118</f>
        <v>36135.105932203391</v>
      </c>
      <c r="X106" s="41">
        <f t="shared" si="6"/>
        <v>2611225</v>
      </c>
      <c r="Y106" s="41">
        <f t="shared" si="7"/>
        <v>2533070.9258474573</v>
      </c>
      <c r="Z106" s="31"/>
      <c r="AA106" s="42">
        <f t="shared" si="55"/>
        <v>6050</v>
      </c>
    </row>
    <row r="107" spans="1:27" ht="12.75" hidden="1" customHeight="1">
      <c r="A107" s="34">
        <v>2</v>
      </c>
      <c r="B107" s="34">
        <v>3</v>
      </c>
      <c r="C107" s="34">
        <v>5</v>
      </c>
      <c r="D107" s="34">
        <v>16</v>
      </c>
      <c r="E107" s="35">
        <v>194</v>
      </c>
      <c r="F107" s="34">
        <v>6</v>
      </c>
      <c r="G107" s="36">
        <v>2</v>
      </c>
      <c r="H107" s="25">
        <v>33.299999999999997</v>
      </c>
      <c r="I107" s="25">
        <v>67.099999999999994</v>
      </c>
      <c r="J107" s="37">
        <v>69.8</v>
      </c>
      <c r="K107" s="25">
        <f t="shared" si="30"/>
        <v>69.8</v>
      </c>
      <c r="L107" s="27">
        <v>48000</v>
      </c>
      <c r="M107" s="27">
        <f t="shared" si="31"/>
        <v>3350400</v>
      </c>
      <c r="N107" s="28">
        <v>46000</v>
      </c>
      <c r="O107" s="27">
        <v>2000</v>
      </c>
      <c r="P107" s="38">
        <v>54500</v>
      </c>
      <c r="Q107" s="38">
        <f t="shared" si="56"/>
        <v>3804100</v>
      </c>
      <c r="R107" s="34" t="s">
        <v>30</v>
      </c>
      <c r="S107" s="27"/>
      <c r="T107" s="25">
        <f t="shared" si="57"/>
        <v>3350400</v>
      </c>
      <c r="U107" s="25">
        <v>40930</v>
      </c>
      <c r="V107" s="30">
        <f t="shared" si="58"/>
        <v>51500</v>
      </c>
      <c r="W107" s="30">
        <f t="shared" ref="W107:W110" si="59">V107-(V107*4.5%)-(V107-U107)*20/120</f>
        <v>47420.833333333336</v>
      </c>
      <c r="X107" s="30">
        <f t="shared" si="6"/>
        <v>3594700</v>
      </c>
      <c r="Y107" s="30">
        <f t="shared" si="7"/>
        <v>3309974.1666666665</v>
      </c>
      <c r="Z107" s="32"/>
      <c r="AA107" s="33">
        <f t="shared" si="55"/>
        <v>20300</v>
      </c>
    </row>
    <row r="108" spans="1:27" ht="12.75" hidden="1" customHeight="1">
      <c r="A108" s="331">
        <v>2</v>
      </c>
      <c r="B108" s="331">
        <v>3</v>
      </c>
      <c r="C108" s="331">
        <v>4</v>
      </c>
      <c r="D108" s="331">
        <v>15</v>
      </c>
      <c r="E108" s="332">
        <v>199</v>
      </c>
      <c r="F108" s="331">
        <v>7</v>
      </c>
      <c r="G108" s="333">
        <v>2</v>
      </c>
      <c r="H108" s="25">
        <v>35.200000000000003</v>
      </c>
      <c r="I108" s="25">
        <v>69</v>
      </c>
      <c r="J108" s="334">
        <v>70.099999999999994</v>
      </c>
      <c r="K108" s="25">
        <f t="shared" si="30"/>
        <v>70.099999999999994</v>
      </c>
      <c r="L108" s="27">
        <v>44000</v>
      </c>
      <c r="M108" s="27">
        <f t="shared" si="31"/>
        <v>3084399.9999999995</v>
      </c>
      <c r="N108" s="28">
        <v>44000</v>
      </c>
      <c r="O108" s="27">
        <v>2000</v>
      </c>
      <c r="P108" s="335">
        <f>Шахматка!AT95</f>
        <v>55500</v>
      </c>
      <c r="Q108" s="335">
        <f t="shared" si="56"/>
        <v>3890549.9999999995</v>
      </c>
      <c r="R108" s="331" t="s">
        <v>89</v>
      </c>
      <c r="S108" s="27"/>
      <c r="T108" s="25">
        <f t="shared" si="57"/>
        <v>3084399.9999999995</v>
      </c>
      <c r="U108" s="25">
        <v>40930</v>
      </c>
      <c r="V108" s="30">
        <f t="shared" si="58"/>
        <v>52500</v>
      </c>
      <c r="W108" s="30">
        <f t="shared" si="59"/>
        <v>48209.166666666664</v>
      </c>
      <c r="X108" s="30">
        <f t="shared" si="6"/>
        <v>3680249.9999999995</v>
      </c>
      <c r="Y108" s="30">
        <f t="shared" si="7"/>
        <v>3379462.583333333</v>
      </c>
      <c r="Z108" s="32"/>
      <c r="AA108" s="33">
        <f t="shared" si="55"/>
        <v>21300</v>
      </c>
    </row>
    <row r="109" spans="1:27" ht="12.75" hidden="1" customHeight="1">
      <c r="A109" s="34">
        <v>2</v>
      </c>
      <c r="B109" s="34">
        <v>3</v>
      </c>
      <c r="C109" s="34">
        <v>5</v>
      </c>
      <c r="D109" s="34">
        <v>16</v>
      </c>
      <c r="E109" s="35">
        <v>200</v>
      </c>
      <c r="F109" s="34">
        <v>7</v>
      </c>
      <c r="G109" s="36">
        <v>2</v>
      </c>
      <c r="H109" s="25">
        <v>33.299999999999997</v>
      </c>
      <c r="I109" s="25">
        <v>67.099999999999994</v>
      </c>
      <c r="J109" s="37">
        <v>69.8</v>
      </c>
      <c r="K109" s="25">
        <f t="shared" si="30"/>
        <v>69.8</v>
      </c>
      <c r="L109" s="27">
        <v>48000</v>
      </c>
      <c r="M109" s="27">
        <f t="shared" si="31"/>
        <v>3350400</v>
      </c>
      <c r="N109" s="28">
        <v>46000</v>
      </c>
      <c r="O109" s="27">
        <v>2000</v>
      </c>
      <c r="P109" s="38">
        <v>51000</v>
      </c>
      <c r="Q109" s="38">
        <f t="shared" si="56"/>
        <v>3559800</v>
      </c>
      <c r="R109" s="34" t="s">
        <v>33</v>
      </c>
      <c r="S109" s="27"/>
      <c r="T109" s="25">
        <f t="shared" si="57"/>
        <v>3350400</v>
      </c>
      <c r="U109" s="25">
        <v>40930</v>
      </c>
      <c r="V109" s="30">
        <f t="shared" si="58"/>
        <v>48000</v>
      </c>
      <c r="W109" s="30">
        <f t="shared" si="59"/>
        <v>44661.666666666664</v>
      </c>
      <c r="X109" s="30">
        <f t="shared" si="6"/>
        <v>3350400</v>
      </c>
      <c r="Y109" s="30">
        <f t="shared" si="7"/>
        <v>3117384.333333333</v>
      </c>
      <c r="Z109" s="32"/>
      <c r="AA109" s="33">
        <f t="shared" si="55"/>
        <v>16800</v>
      </c>
    </row>
    <row r="110" spans="1:27" ht="12.75" hidden="1" customHeight="1">
      <c r="A110" s="2">
        <v>2</v>
      </c>
      <c r="B110" s="2">
        <v>3</v>
      </c>
      <c r="C110" s="2">
        <v>4</v>
      </c>
      <c r="D110" s="2">
        <v>15</v>
      </c>
      <c r="E110" s="61">
        <v>211</v>
      </c>
      <c r="F110" s="2">
        <v>9</v>
      </c>
      <c r="G110" s="71">
        <v>2</v>
      </c>
      <c r="H110" s="25">
        <v>35.200000000000003</v>
      </c>
      <c r="I110" s="25">
        <v>69</v>
      </c>
      <c r="J110" s="50">
        <v>70.099999999999994</v>
      </c>
      <c r="K110" s="25">
        <f t="shared" si="30"/>
        <v>70.099999999999994</v>
      </c>
      <c r="L110" s="27">
        <v>44000</v>
      </c>
      <c r="M110" s="27">
        <f t="shared" si="31"/>
        <v>3084399.9999999995</v>
      </c>
      <c r="N110" s="28">
        <v>44000</v>
      </c>
      <c r="O110" s="27">
        <v>2000</v>
      </c>
      <c r="P110" s="51">
        <f>Шахматка!AT95</f>
        <v>55500</v>
      </c>
      <c r="Q110" s="51">
        <f t="shared" si="56"/>
        <v>3890549.9999999995</v>
      </c>
      <c r="R110" s="2" t="s">
        <v>31</v>
      </c>
      <c r="S110" s="27"/>
      <c r="T110" s="25">
        <f t="shared" si="57"/>
        <v>3084399.9999999995</v>
      </c>
      <c r="U110" s="25">
        <v>40930</v>
      </c>
      <c r="V110" s="30">
        <f t="shared" si="58"/>
        <v>52500</v>
      </c>
      <c r="W110" s="30">
        <f t="shared" si="59"/>
        <v>48209.166666666664</v>
      </c>
      <c r="X110" s="30">
        <f t="shared" si="6"/>
        <v>3680249.9999999995</v>
      </c>
      <c r="Y110" s="30">
        <f t="shared" si="7"/>
        <v>3379462.583333333</v>
      </c>
      <c r="Z110" s="32"/>
      <c r="AA110" s="33">
        <f t="shared" si="55"/>
        <v>21300</v>
      </c>
    </row>
    <row r="111" spans="1:27" ht="12.75" hidden="1" customHeight="1">
      <c r="A111" s="22">
        <v>2</v>
      </c>
      <c r="B111" s="22">
        <v>3</v>
      </c>
      <c r="C111" s="22">
        <v>3</v>
      </c>
      <c r="D111" s="22">
        <v>14</v>
      </c>
      <c r="E111" s="23">
        <v>204</v>
      </c>
      <c r="F111" s="22">
        <v>8</v>
      </c>
      <c r="G111" s="24">
        <v>1</v>
      </c>
      <c r="H111" s="39">
        <v>19</v>
      </c>
      <c r="I111" s="39">
        <v>47.2</v>
      </c>
      <c r="J111" s="26">
        <v>48.3</v>
      </c>
      <c r="K111" s="39">
        <f t="shared" si="30"/>
        <v>48.3</v>
      </c>
      <c r="L111" s="40">
        <v>29000</v>
      </c>
      <c r="M111" s="40">
        <f t="shared" si="31"/>
        <v>1400700</v>
      </c>
      <c r="N111" s="28">
        <v>40500</v>
      </c>
      <c r="O111" s="40"/>
      <c r="P111" s="40"/>
      <c r="Q111" s="28">
        <f>N111*J111</f>
        <v>1956150</v>
      </c>
      <c r="R111" s="22" t="s">
        <v>29</v>
      </c>
      <c r="S111" s="40"/>
      <c r="T111" s="39">
        <v>1956150</v>
      </c>
      <c r="U111" s="39"/>
      <c r="V111" s="43"/>
      <c r="W111" s="43"/>
      <c r="X111" s="41">
        <f t="shared" si="6"/>
        <v>0</v>
      </c>
      <c r="Y111" s="41">
        <f t="shared" si="7"/>
        <v>0</v>
      </c>
      <c r="Z111" s="32"/>
      <c r="AA111" s="33">
        <f t="shared" si="55"/>
        <v>-31200</v>
      </c>
    </row>
    <row r="112" spans="1:27" ht="12.75" hidden="1" customHeight="1">
      <c r="A112" s="22">
        <v>2</v>
      </c>
      <c r="B112" s="22">
        <v>3</v>
      </c>
      <c r="C112" s="22">
        <v>4</v>
      </c>
      <c r="D112" s="22">
        <v>15</v>
      </c>
      <c r="E112" s="23">
        <v>205</v>
      </c>
      <c r="F112" s="22">
        <v>8</v>
      </c>
      <c r="G112" s="24">
        <v>2</v>
      </c>
      <c r="H112" s="39">
        <v>35.200000000000003</v>
      </c>
      <c r="I112" s="39">
        <v>69</v>
      </c>
      <c r="J112" s="26">
        <v>70.099999999999994</v>
      </c>
      <c r="K112" s="25">
        <f t="shared" si="30"/>
        <v>70.099999999999994</v>
      </c>
      <c r="L112" s="27">
        <v>44000</v>
      </c>
      <c r="M112" s="27">
        <f t="shared" si="31"/>
        <v>3084399.9999999995</v>
      </c>
      <c r="N112" s="28">
        <v>44000</v>
      </c>
      <c r="O112" s="27">
        <v>2000</v>
      </c>
      <c r="P112" s="29">
        <v>39750</v>
      </c>
      <c r="Q112" s="29">
        <f t="shared" ref="Q112:Q131" si="60">P112*J112</f>
        <v>2786475</v>
      </c>
      <c r="R112" s="22" t="s">
        <v>29</v>
      </c>
      <c r="S112" s="27"/>
      <c r="T112" s="25">
        <f t="shared" ref="T112:T131" si="61">L112*K112</f>
        <v>3084399.9999999995</v>
      </c>
      <c r="U112" s="39">
        <v>40930</v>
      </c>
      <c r="V112" s="41">
        <f t="shared" ref="V112:V131" si="62">P112-3000</f>
        <v>36750</v>
      </c>
      <c r="W112" s="68">
        <f>V112-(V112*4.5%)-(V112-U112)*18/118</f>
        <v>35733.877118644064</v>
      </c>
      <c r="X112" s="41">
        <f t="shared" si="6"/>
        <v>2576175</v>
      </c>
      <c r="Y112" s="41">
        <f t="shared" si="7"/>
        <v>2504944.7860169485</v>
      </c>
      <c r="Z112" s="69"/>
      <c r="AA112" s="42">
        <f t="shared" si="55"/>
        <v>5550</v>
      </c>
    </row>
    <row r="113" spans="1:27" ht="12.75" hidden="1" customHeight="1">
      <c r="A113" s="22">
        <v>2</v>
      </c>
      <c r="B113" s="22">
        <v>3</v>
      </c>
      <c r="C113" s="22">
        <v>5</v>
      </c>
      <c r="D113" s="22">
        <v>16</v>
      </c>
      <c r="E113" s="23">
        <v>206</v>
      </c>
      <c r="F113" s="22">
        <v>8</v>
      </c>
      <c r="G113" s="24">
        <v>2</v>
      </c>
      <c r="H113" s="25">
        <v>33.299999999999997</v>
      </c>
      <c r="I113" s="25">
        <v>67.099999999999994</v>
      </c>
      <c r="J113" s="26">
        <v>69.8</v>
      </c>
      <c r="K113" s="25">
        <f t="shared" si="30"/>
        <v>69.8</v>
      </c>
      <c r="L113" s="27">
        <v>48000</v>
      </c>
      <c r="M113" s="27">
        <f t="shared" si="31"/>
        <v>3350400</v>
      </c>
      <c r="N113" s="28">
        <v>46000</v>
      </c>
      <c r="O113" s="27">
        <v>2000</v>
      </c>
      <c r="P113" s="29">
        <v>50500</v>
      </c>
      <c r="Q113" s="29">
        <f t="shared" si="60"/>
        <v>3524900</v>
      </c>
      <c r="R113" s="22" t="s">
        <v>29</v>
      </c>
      <c r="S113" s="27"/>
      <c r="T113" s="25">
        <f t="shared" si="61"/>
        <v>3350400</v>
      </c>
      <c r="U113" s="25">
        <v>40930</v>
      </c>
      <c r="V113" s="30">
        <f t="shared" si="62"/>
        <v>47500</v>
      </c>
      <c r="W113" s="30">
        <f t="shared" ref="W113:W114" si="63">V113-(V113*4.5%)-(V113-U113)*20/120</f>
        <v>44267.5</v>
      </c>
      <c r="X113" s="30">
        <f t="shared" si="6"/>
        <v>3315500</v>
      </c>
      <c r="Y113" s="30">
        <f t="shared" si="7"/>
        <v>3089871.5</v>
      </c>
      <c r="Z113" s="32"/>
      <c r="AA113" s="33">
        <f t="shared" si="55"/>
        <v>16300</v>
      </c>
    </row>
    <row r="114" spans="1:27" ht="12.75" hidden="1" customHeight="1">
      <c r="A114" s="22">
        <v>2</v>
      </c>
      <c r="B114" s="22">
        <v>3</v>
      </c>
      <c r="C114" s="22">
        <v>1</v>
      </c>
      <c r="D114" s="22">
        <v>12</v>
      </c>
      <c r="E114" s="23">
        <v>208</v>
      </c>
      <c r="F114" s="22">
        <v>9</v>
      </c>
      <c r="G114" s="24">
        <v>1</v>
      </c>
      <c r="H114" s="55">
        <v>19.5</v>
      </c>
      <c r="I114" s="55">
        <v>47.2</v>
      </c>
      <c r="J114" s="26">
        <v>48.6</v>
      </c>
      <c r="K114" s="25">
        <f t="shared" si="30"/>
        <v>48.6</v>
      </c>
      <c r="L114" s="27">
        <v>44500</v>
      </c>
      <c r="M114" s="27">
        <f t="shared" si="31"/>
        <v>2162700</v>
      </c>
      <c r="N114" s="28">
        <v>42000</v>
      </c>
      <c r="O114" s="27">
        <v>2000</v>
      </c>
      <c r="P114" s="29">
        <v>42000</v>
      </c>
      <c r="Q114" s="29">
        <f t="shared" si="60"/>
        <v>2041200</v>
      </c>
      <c r="R114" s="22" t="s">
        <v>29</v>
      </c>
      <c r="S114" s="27"/>
      <c r="T114" s="25">
        <f t="shared" si="61"/>
        <v>2162700</v>
      </c>
      <c r="U114" s="25">
        <v>40930</v>
      </c>
      <c r="V114" s="30">
        <f t="shared" si="62"/>
        <v>39000</v>
      </c>
      <c r="W114" s="30">
        <f t="shared" si="63"/>
        <v>37566.666666666664</v>
      </c>
      <c r="X114" s="30">
        <f t="shared" si="6"/>
        <v>1895400</v>
      </c>
      <c r="Y114" s="30">
        <f t="shared" si="7"/>
        <v>1825740</v>
      </c>
      <c r="Z114" s="32"/>
      <c r="AA114" s="33">
        <f t="shared" si="55"/>
        <v>7800</v>
      </c>
    </row>
    <row r="115" spans="1:27" ht="12.75" hidden="1" customHeight="1">
      <c r="A115" s="22">
        <v>2</v>
      </c>
      <c r="B115" s="22">
        <v>3</v>
      </c>
      <c r="C115" s="22">
        <v>2</v>
      </c>
      <c r="D115" s="22">
        <v>13</v>
      </c>
      <c r="E115" s="23">
        <v>209</v>
      </c>
      <c r="F115" s="22">
        <v>9</v>
      </c>
      <c r="G115" s="24">
        <v>2</v>
      </c>
      <c r="H115" s="39">
        <v>35.299999999999997</v>
      </c>
      <c r="I115" s="39">
        <v>72.3</v>
      </c>
      <c r="J115" s="26">
        <v>76.099999999999994</v>
      </c>
      <c r="K115" s="25">
        <f t="shared" si="30"/>
        <v>76.099999999999994</v>
      </c>
      <c r="L115" s="27">
        <v>44000</v>
      </c>
      <c r="M115" s="27">
        <f t="shared" si="31"/>
        <v>3348399.9999999995</v>
      </c>
      <c r="N115" s="28">
        <v>42500</v>
      </c>
      <c r="O115" s="27">
        <v>2000</v>
      </c>
      <c r="P115" s="29">
        <v>40750</v>
      </c>
      <c r="Q115" s="29">
        <f t="shared" si="60"/>
        <v>3101075</v>
      </c>
      <c r="R115" s="22" t="s">
        <v>29</v>
      </c>
      <c r="S115" s="27"/>
      <c r="T115" s="25">
        <f t="shared" si="61"/>
        <v>3348399.9999999995</v>
      </c>
      <c r="U115" s="39">
        <v>40930</v>
      </c>
      <c r="V115" s="41">
        <f t="shared" si="62"/>
        <v>37750</v>
      </c>
      <c r="W115" s="41">
        <f>V115-(V115*4.5%)-(V115-U115)*18/118</f>
        <v>36536.33474576271</v>
      </c>
      <c r="X115" s="41">
        <f t="shared" si="6"/>
        <v>2872775</v>
      </c>
      <c r="Y115" s="41">
        <f t="shared" si="7"/>
        <v>2780415.0741525418</v>
      </c>
      <c r="Z115" s="31"/>
      <c r="AA115" s="42">
        <f t="shared" si="55"/>
        <v>6550</v>
      </c>
    </row>
    <row r="116" spans="1:27" ht="12.75" hidden="1" customHeight="1">
      <c r="A116" s="22">
        <v>2</v>
      </c>
      <c r="B116" s="22">
        <v>3</v>
      </c>
      <c r="C116" s="22">
        <v>3</v>
      </c>
      <c r="D116" s="22">
        <v>14</v>
      </c>
      <c r="E116" s="23">
        <v>210</v>
      </c>
      <c r="F116" s="22">
        <v>9</v>
      </c>
      <c r="G116" s="24">
        <v>1</v>
      </c>
      <c r="H116" s="25">
        <v>19</v>
      </c>
      <c r="I116" s="25">
        <v>47.2</v>
      </c>
      <c r="J116" s="26">
        <v>48.3</v>
      </c>
      <c r="K116" s="25">
        <f t="shared" si="30"/>
        <v>48.3</v>
      </c>
      <c r="L116" s="27">
        <v>44500</v>
      </c>
      <c r="M116" s="27">
        <f t="shared" si="31"/>
        <v>2149350</v>
      </c>
      <c r="N116" s="28">
        <v>44000</v>
      </c>
      <c r="O116" s="27">
        <v>2000</v>
      </c>
      <c r="P116" s="29">
        <v>54000</v>
      </c>
      <c r="Q116" s="29">
        <f t="shared" si="60"/>
        <v>2608200</v>
      </c>
      <c r="R116" s="22" t="s">
        <v>29</v>
      </c>
      <c r="S116" s="27"/>
      <c r="T116" s="25">
        <f t="shared" si="61"/>
        <v>2149350</v>
      </c>
      <c r="U116" s="25">
        <v>40930</v>
      </c>
      <c r="V116" s="30">
        <f t="shared" si="62"/>
        <v>51000</v>
      </c>
      <c r="W116" s="30">
        <f t="shared" ref="W116:W117" si="64">V116-(V116*4.5%)-(V116-U116)*20/120</f>
        <v>47026.666666666664</v>
      </c>
      <c r="X116" s="30">
        <f t="shared" si="6"/>
        <v>2463300</v>
      </c>
      <c r="Y116" s="30">
        <f t="shared" si="7"/>
        <v>2271387.9999999995</v>
      </c>
      <c r="Z116" s="32"/>
      <c r="AA116" s="33">
        <f t="shared" si="55"/>
        <v>19800</v>
      </c>
    </row>
    <row r="117" spans="1:27" ht="12.75" hidden="1" customHeight="1">
      <c r="A117" s="22">
        <v>2</v>
      </c>
      <c r="B117" s="22">
        <v>3</v>
      </c>
      <c r="C117" s="22">
        <v>1</v>
      </c>
      <c r="D117" s="22">
        <v>12</v>
      </c>
      <c r="E117" s="23">
        <v>214</v>
      </c>
      <c r="F117" s="22">
        <v>10</v>
      </c>
      <c r="G117" s="24">
        <v>1</v>
      </c>
      <c r="H117" s="25">
        <v>19.5</v>
      </c>
      <c r="I117" s="25">
        <v>47.2</v>
      </c>
      <c r="J117" s="26">
        <v>48.6</v>
      </c>
      <c r="K117" s="25">
        <f t="shared" si="30"/>
        <v>48.6</v>
      </c>
      <c r="L117" s="27">
        <v>44500</v>
      </c>
      <c r="M117" s="27">
        <f t="shared" si="31"/>
        <v>2162700</v>
      </c>
      <c r="N117" s="28">
        <v>42000</v>
      </c>
      <c r="O117" s="27">
        <v>2000</v>
      </c>
      <c r="P117" s="29">
        <v>41500</v>
      </c>
      <c r="Q117" s="29">
        <f t="shared" si="60"/>
        <v>2016900</v>
      </c>
      <c r="R117" s="22" t="s">
        <v>29</v>
      </c>
      <c r="S117" s="27"/>
      <c r="T117" s="25">
        <f t="shared" si="61"/>
        <v>2162700</v>
      </c>
      <c r="U117" s="25">
        <v>40930</v>
      </c>
      <c r="V117" s="30">
        <f t="shared" si="62"/>
        <v>38500</v>
      </c>
      <c r="W117" s="30">
        <f t="shared" si="64"/>
        <v>37172.5</v>
      </c>
      <c r="X117" s="30">
        <f t="shared" si="6"/>
        <v>1871100</v>
      </c>
      <c r="Y117" s="30">
        <f t="shared" si="7"/>
        <v>1806583.5</v>
      </c>
      <c r="Z117" s="32"/>
      <c r="AA117" s="33">
        <f t="shared" si="55"/>
        <v>7300</v>
      </c>
    </row>
    <row r="118" spans="1:27" ht="12.75" hidden="1" customHeight="1">
      <c r="A118" s="22">
        <v>2</v>
      </c>
      <c r="B118" s="22">
        <v>3</v>
      </c>
      <c r="C118" s="22">
        <v>2</v>
      </c>
      <c r="D118" s="22">
        <v>13</v>
      </c>
      <c r="E118" s="23">
        <v>215</v>
      </c>
      <c r="F118" s="22">
        <v>10</v>
      </c>
      <c r="G118" s="24">
        <v>2</v>
      </c>
      <c r="H118" s="39">
        <v>35.299999999999997</v>
      </c>
      <c r="I118" s="39">
        <v>72.3</v>
      </c>
      <c r="J118" s="26">
        <v>76.099999999999994</v>
      </c>
      <c r="K118" s="25">
        <f t="shared" si="30"/>
        <v>76.099999999999994</v>
      </c>
      <c r="L118" s="27">
        <v>44000</v>
      </c>
      <c r="M118" s="27">
        <f t="shared" si="31"/>
        <v>3348399.9999999995</v>
      </c>
      <c r="N118" s="28">
        <v>42500</v>
      </c>
      <c r="O118" s="27">
        <v>2000</v>
      </c>
      <c r="P118" s="29">
        <v>40250</v>
      </c>
      <c r="Q118" s="29">
        <f t="shared" si="60"/>
        <v>3063025</v>
      </c>
      <c r="R118" s="22" t="s">
        <v>29</v>
      </c>
      <c r="S118" s="27"/>
      <c r="T118" s="25">
        <f t="shared" si="61"/>
        <v>3348399.9999999995</v>
      </c>
      <c r="U118" s="39">
        <v>40930</v>
      </c>
      <c r="V118" s="41">
        <f t="shared" si="62"/>
        <v>37250</v>
      </c>
      <c r="W118" s="41">
        <f>V118-(V118*4.5%)-(V118-U118)*18/118</f>
        <v>36135.105932203391</v>
      </c>
      <c r="X118" s="41">
        <f t="shared" si="6"/>
        <v>2834725</v>
      </c>
      <c r="Y118" s="41">
        <f t="shared" si="7"/>
        <v>2749881.5614406778</v>
      </c>
      <c r="Z118" s="31"/>
      <c r="AA118" s="42">
        <f t="shared" si="55"/>
        <v>6050</v>
      </c>
    </row>
    <row r="119" spans="1:27" ht="12.75" hidden="1" customHeight="1">
      <c r="A119" s="331">
        <v>2</v>
      </c>
      <c r="B119" s="331">
        <v>2</v>
      </c>
      <c r="C119" s="331">
        <v>2</v>
      </c>
      <c r="D119" s="331">
        <v>9</v>
      </c>
      <c r="E119" s="332">
        <v>115</v>
      </c>
      <c r="F119" s="331">
        <v>4</v>
      </c>
      <c r="G119" s="336">
        <v>2</v>
      </c>
      <c r="H119" s="25">
        <v>35.200000000000003</v>
      </c>
      <c r="I119" s="25">
        <v>71</v>
      </c>
      <c r="J119" s="334">
        <v>72.099999999999994</v>
      </c>
      <c r="K119" s="25">
        <f t="shared" si="30"/>
        <v>72.099999999999994</v>
      </c>
      <c r="L119" s="27">
        <v>44500</v>
      </c>
      <c r="M119" s="27">
        <f t="shared" si="31"/>
        <v>3208449.9999999995</v>
      </c>
      <c r="N119" s="28">
        <v>42500</v>
      </c>
      <c r="O119" s="27">
        <v>2000</v>
      </c>
      <c r="P119" s="335">
        <f>Шахматка!AA93</f>
        <v>54500</v>
      </c>
      <c r="Q119" s="335">
        <f t="shared" si="60"/>
        <v>3929449.9999999995</v>
      </c>
      <c r="R119" s="331" t="s">
        <v>31</v>
      </c>
      <c r="S119" s="27"/>
      <c r="T119" s="25">
        <f t="shared" si="61"/>
        <v>3208449.9999999995</v>
      </c>
      <c r="U119" s="25">
        <v>40930</v>
      </c>
      <c r="V119" s="30">
        <f t="shared" si="62"/>
        <v>51500</v>
      </c>
      <c r="W119" s="30">
        <f>V119-(V119*4.5%)-(V119-U119)*20/120</f>
        <v>47420.833333333336</v>
      </c>
      <c r="X119" s="30">
        <f t="shared" si="6"/>
        <v>3713149.9999999995</v>
      </c>
      <c r="Y119" s="30">
        <f t="shared" si="7"/>
        <v>3419042.083333333</v>
      </c>
      <c r="Z119" s="32"/>
      <c r="AA119" s="33">
        <f t="shared" si="55"/>
        <v>20300</v>
      </c>
    </row>
    <row r="120" spans="1:27" ht="12.75" hidden="1" customHeight="1">
      <c r="A120" s="22">
        <v>2</v>
      </c>
      <c r="B120" s="22">
        <v>3</v>
      </c>
      <c r="C120" s="22">
        <v>5</v>
      </c>
      <c r="D120" s="22">
        <v>16</v>
      </c>
      <c r="E120" s="23">
        <v>218</v>
      </c>
      <c r="F120" s="22">
        <v>10</v>
      </c>
      <c r="G120" s="23">
        <v>2</v>
      </c>
      <c r="H120" s="39">
        <v>33.299999999999997</v>
      </c>
      <c r="I120" s="39">
        <v>67.099999999999994</v>
      </c>
      <c r="J120" s="26">
        <v>69.8</v>
      </c>
      <c r="K120" s="25">
        <f t="shared" si="30"/>
        <v>69.8</v>
      </c>
      <c r="L120" s="27">
        <v>48000</v>
      </c>
      <c r="M120" s="27">
        <f t="shared" si="31"/>
        <v>3350400</v>
      </c>
      <c r="N120" s="28">
        <v>46000</v>
      </c>
      <c r="O120" s="27">
        <v>2000</v>
      </c>
      <c r="P120" s="29">
        <v>42250</v>
      </c>
      <c r="Q120" s="29">
        <f t="shared" si="60"/>
        <v>2949050</v>
      </c>
      <c r="R120" s="22" t="s">
        <v>29</v>
      </c>
      <c r="S120" s="27"/>
      <c r="T120" s="25">
        <f t="shared" si="61"/>
        <v>3350400</v>
      </c>
      <c r="U120" s="39">
        <v>40930</v>
      </c>
      <c r="V120" s="41">
        <f t="shared" si="62"/>
        <v>39250</v>
      </c>
      <c r="W120" s="41">
        <f>V120-(V120*4.5%)-(V120-U120)*18/118</f>
        <v>37740.021186440681</v>
      </c>
      <c r="X120" s="41">
        <f t="shared" si="6"/>
        <v>2739650</v>
      </c>
      <c r="Y120" s="41">
        <f t="shared" si="7"/>
        <v>2634253.4788135593</v>
      </c>
      <c r="Z120" s="31"/>
      <c r="AA120" s="42">
        <f t="shared" si="55"/>
        <v>8050</v>
      </c>
    </row>
    <row r="121" spans="1:27" ht="12.75" hidden="1" customHeight="1">
      <c r="A121" s="22">
        <v>2</v>
      </c>
      <c r="B121" s="22">
        <v>3</v>
      </c>
      <c r="C121" s="22">
        <v>6</v>
      </c>
      <c r="D121" s="22">
        <v>17</v>
      </c>
      <c r="E121" s="23">
        <v>219</v>
      </c>
      <c r="F121" s="22">
        <v>10</v>
      </c>
      <c r="G121" s="23">
        <v>1</v>
      </c>
      <c r="H121" s="25">
        <v>19.5</v>
      </c>
      <c r="I121" s="25">
        <v>44.3</v>
      </c>
      <c r="J121" s="26">
        <v>45.7</v>
      </c>
      <c r="K121" s="25">
        <f t="shared" si="30"/>
        <v>45.7</v>
      </c>
      <c r="L121" s="27">
        <v>44500</v>
      </c>
      <c r="M121" s="27">
        <f t="shared" si="31"/>
        <v>2033650.0000000002</v>
      </c>
      <c r="N121" s="28">
        <v>43000</v>
      </c>
      <c r="O121" s="27">
        <v>2000</v>
      </c>
      <c r="P121" s="29">
        <v>43500</v>
      </c>
      <c r="Q121" s="29">
        <f t="shared" si="60"/>
        <v>1987950.0000000002</v>
      </c>
      <c r="R121" s="22" t="s">
        <v>29</v>
      </c>
      <c r="S121" s="27"/>
      <c r="T121" s="25">
        <f t="shared" si="61"/>
        <v>2033650.0000000002</v>
      </c>
      <c r="U121" s="25">
        <v>40930</v>
      </c>
      <c r="V121" s="30">
        <f t="shared" si="62"/>
        <v>40500</v>
      </c>
      <c r="W121" s="30">
        <f>V121-(V121*4.5%)-(V121-U121)*20/120</f>
        <v>38749.166666666664</v>
      </c>
      <c r="X121" s="30">
        <f t="shared" si="6"/>
        <v>1850850</v>
      </c>
      <c r="Y121" s="30">
        <f t="shared" si="7"/>
        <v>1770836.9166666667</v>
      </c>
      <c r="Z121" s="32"/>
      <c r="AA121" s="33">
        <f t="shared" si="55"/>
        <v>9300</v>
      </c>
    </row>
    <row r="122" spans="1:27" ht="12.75" hidden="1" customHeight="1">
      <c r="A122" s="22">
        <v>2</v>
      </c>
      <c r="B122" s="22">
        <v>3</v>
      </c>
      <c r="C122" s="22">
        <v>1</v>
      </c>
      <c r="D122" s="22">
        <v>12</v>
      </c>
      <c r="E122" s="23">
        <v>226</v>
      </c>
      <c r="F122" s="22">
        <v>12</v>
      </c>
      <c r="G122" s="23">
        <v>1</v>
      </c>
      <c r="H122" s="39">
        <v>19.5</v>
      </c>
      <c r="I122" s="39">
        <v>47.2</v>
      </c>
      <c r="J122" s="26">
        <v>48.6</v>
      </c>
      <c r="K122" s="25">
        <f t="shared" si="30"/>
        <v>48.6</v>
      </c>
      <c r="L122" s="27">
        <v>44000</v>
      </c>
      <c r="M122" s="27">
        <f t="shared" si="31"/>
        <v>2138400</v>
      </c>
      <c r="N122" s="28">
        <v>42000</v>
      </c>
      <c r="O122" s="27">
        <v>2000</v>
      </c>
      <c r="P122" s="29">
        <v>39500</v>
      </c>
      <c r="Q122" s="29">
        <f t="shared" si="60"/>
        <v>1919700</v>
      </c>
      <c r="R122" s="22" t="s">
        <v>29</v>
      </c>
      <c r="S122" s="27"/>
      <c r="T122" s="25">
        <f t="shared" si="61"/>
        <v>2138400</v>
      </c>
      <c r="U122" s="39">
        <v>40930</v>
      </c>
      <c r="V122" s="41">
        <f t="shared" si="62"/>
        <v>36500</v>
      </c>
      <c r="W122" s="41">
        <f>V122-(V122*4.5%)-(V122-U122)*18/118</f>
        <v>35533.262711864409</v>
      </c>
      <c r="X122" s="41">
        <f t="shared" si="6"/>
        <v>1773900</v>
      </c>
      <c r="Y122" s="41">
        <f t="shared" si="7"/>
        <v>1726916.5677966103</v>
      </c>
      <c r="Z122" s="31"/>
      <c r="AA122" s="42">
        <f t="shared" si="55"/>
        <v>5300</v>
      </c>
    </row>
    <row r="123" spans="1:27" ht="12.75" hidden="1" customHeight="1">
      <c r="A123" s="22">
        <v>2</v>
      </c>
      <c r="B123" s="22">
        <v>3</v>
      </c>
      <c r="C123" s="22">
        <v>4</v>
      </c>
      <c r="D123" s="22">
        <v>15</v>
      </c>
      <c r="E123" s="23">
        <v>229</v>
      </c>
      <c r="F123" s="22">
        <v>12</v>
      </c>
      <c r="G123" s="23">
        <v>2</v>
      </c>
      <c r="H123" s="25">
        <v>35.200000000000003</v>
      </c>
      <c r="I123" s="25">
        <v>69</v>
      </c>
      <c r="J123" s="26">
        <v>70.099999999999994</v>
      </c>
      <c r="K123" s="25">
        <f t="shared" si="30"/>
        <v>70.099999999999994</v>
      </c>
      <c r="L123" s="27">
        <v>43500</v>
      </c>
      <c r="M123" s="27">
        <f t="shared" si="31"/>
        <v>3049349.9999999995</v>
      </c>
      <c r="N123" s="28">
        <v>44000</v>
      </c>
      <c r="O123" s="27">
        <v>2000</v>
      </c>
      <c r="P123" s="29">
        <v>50000</v>
      </c>
      <c r="Q123" s="29">
        <f t="shared" si="60"/>
        <v>3504999.9999999995</v>
      </c>
      <c r="R123" s="22" t="s">
        <v>29</v>
      </c>
      <c r="S123" s="27"/>
      <c r="T123" s="25">
        <f t="shared" si="61"/>
        <v>3049349.9999999995</v>
      </c>
      <c r="U123" s="25">
        <v>40930</v>
      </c>
      <c r="V123" s="30">
        <f t="shared" si="62"/>
        <v>47000</v>
      </c>
      <c r="W123" s="30">
        <f t="shared" ref="W123:W125" si="65">V123-(V123*4.5%)-(V123-U123)*20/120</f>
        <v>43873.333333333336</v>
      </c>
      <c r="X123" s="30">
        <f t="shared" si="6"/>
        <v>3294699.9999999995</v>
      </c>
      <c r="Y123" s="30">
        <f t="shared" si="7"/>
        <v>3075520.6666666665</v>
      </c>
      <c r="Z123" s="32"/>
      <c r="AA123" s="33">
        <f t="shared" si="55"/>
        <v>15800</v>
      </c>
    </row>
    <row r="124" spans="1:27" ht="12.75" hidden="1" customHeight="1">
      <c r="A124" s="22">
        <v>2</v>
      </c>
      <c r="B124" s="22">
        <v>3</v>
      </c>
      <c r="C124" s="22">
        <v>6</v>
      </c>
      <c r="D124" s="22">
        <v>17</v>
      </c>
      <c r="E124" s="23">
        <v>231</v>
      </c>
      <c r="F124" s="22">
        <v>12</v>
      </c>
      <c r="G124" s="23">
        <v>1</v>
      </c>
      <c r="H124" s="25">
        <v>19.5</v>
      </c>
      <c r="I124" s="25">
        <v>44.3</v>
      </c>
      <c r="J124" s="26">
        <v>45.7</v>
      </c>
      <c r="K124" s="25">
        <f t="shared" si="30"/>
        <v>45.7</v>
      </c>
      <c r="L124" s="27">
        <v>44000</v>
      </c>
      <c r="M124" s="27">
        <f t="shared" si="31"/>
        <v>2010800.0000000002</v>
      </c>
      <c r="N124" s="28">
        <v>43000</v>
      </c>
      <c r="O124" s="27">
        <v>2000</v>
      </c>
      <c r="P124" s="29">
        <v>44750</v>
      </c>
      <c r="Q124" s="29">
        <f t="shared" si="60"/>
        <v>2045075.0000000002</v>
      </c>
      <c r="R124" s="22" t="s">
        <v>29</v>
      </c>
      <c r="S124" s="27"/>
      <c r="T124" s="25">
        <f t="shared" si="61"/>
        <v>2010800.0000000002</v>
      </c>
      <c r="U124" s="25">
        <v>40930</v>
      </c>
      <c r="V124" s="30">
        <f t="shared" si="62"/>
        <v>41750</v>
      </c>
      <c r="W124" s="30">
        <f t="shared" si="65"/>
        <v>39734.583333333336</v>
      </c>
      <c r="X124" s="30">
        <f t="shared" si="6"/>
        <v>1907975.0000000002</v>
      </c>
      <c r="Y124" s="30">
        <f t="shared" si="7"/>
        <v>1815870.4583333335</v>
      </c>
      <c r="Z124" s="32"/>
      <c r="AA124" s="33">
        <f t="shared" si="55"/>
        <v>10550</v>
      </c>
    </row>
    <row r="125" spans="1:27" ht="12.75" hidden="1" customHeight="1">
      <c r="A125" s="331">
        <v>2</v>
      </c>
      <c r="B125" s="331">
        <v>2</v>
      </c>
      <c r="C125" s="331">
        <v>2</v>
      </c>
      <c r="D125" s="331">
        <v>9</v>
      </c>
      <c r="E125" s="332">
        <v>135</v>
      </c>
      <c r="F125" s="331">
        <v>9</v>
      </c>
      <c r="G125" s="336">
        <v>2</v>
      </c>
      <c r="H125" s="25">
        <v>35.200000000000003</v>
      </c>
      <c r="I125" s="25">
        <v>71</v>
      </c>
      <c r="J125" s="334">
        <v>72.099999999999994</v>
      </c>
      <c r="K125" s="25">
        <f t="shared" si="30"/>
        <v>72.099999999999994</v>
      </c>
      <c r="L125" s="27">
        <v>44000</v>
      </c>
      <c r="M125" s="27">
        <f t="shared" si="31"/>
        <v>3172399.9999999995</v>
      </c>
      <c r="N125" s="28">
        <v>42500</v>
      </c>
      <c r="O125" s="27">
        <v>2000</v>
      </c>
      <c r="P125" s="335">
        <f>Шахматка!AA95</f>
        <v>54500</v>
      </c>
      <c r="Q125" s="335">
        <f t="shared" si="60"/>
        <v>3929449.9999999995</v>
      </c>
      <c r="R125" s="331" t="s">
        <v>31</v>
      </c>
      <c r="S125" s="27"/>
      <c r="T125" s="25">
        <f t="shared" si="61"/>
        <v>3172399.9999999995</v>
      </c>
      <c r="U125" s="25">
        <v>40930</v>
      </c>
      <c r="V125" s="30">
        <f t="shared" si="62"/>
        <v>51500</v>
      </c>
      <c r="W125" s="30">
        <f t="shared" si="65"/>
        <v>47420.833333333336</v>
      </c>
      <c r="X125" s="30">
        <f t="shared" si="6"/>
        <v>3713149.9999999995</v>
      </c>
      <c r="Y125" s="30">
        <f t="shared" si="7"/>
        <v>3419042.083333333</v>
      </c>
      <c r="Z125" s="32"/>
      <c r="AA125" s="33">
        <f t="shared" si="55"/>
        <v>20300</v>
      </c>
    </row>
    <row r="126" spans="1:27" ht="12.75" hidden="1" customHeight="1">
      <c r="A126" s="22">
        <v>2</v>
      </c>
      <c r="B126" s="22">
        <v>3</v>
      </c>
      <c r="C126" s="22">
        <v>3</v>
      </c>
      <c r="D126" s="22">
        <v>14</v>
      </c>
      <c r="E126" s="23">
        <v>234</v>
      </c>
      <c r="F126" s="22">
        <v>13</v>
      </c>
      <c r="G126" s="23">
        <v>1</v>
      </c>
      <c r="H126" s="39">
        <v>19</v>
      </c>
      <c r="I126" s="39">
        <v>47.2</v>
      </c>
      <c r="J126" s="26">
        <v>48.3</v>
      </c>
      <c r="K126" s="39">
        <f t="shared" si="30"/>
        <v>48.3</v>
      </c>
      <c r="L126" s="40">
        <v>44000</v>
      </c>
      <c r="M126" s="40">
        <f t="shared" si="31"/>
        <v>2125200</v>
      </c>
      <c r="N126" s="28">
        <v>44000</v>
      </c>
      <c r="O126" s="28">
        <v>2000</v>
      </c>
      <c r="P126" s="29">
        <v>39000</v>
      </c>
      <c r="Q126" s="29">
        <f t="shared" si="60"/>
        <v>1883700</v>
      </c>
      <c r="R126" s="22" t="s">
        <v>29</v>
      </c>
      <c r="S126" s="40"/>
      <c r="T126" s="39">
        <f t="shared" si="61"/>
        <v>2125200</v>
      </c>
      <c r="U126" s="39">
        <v>35000</v>
      </c>
      <c r="V126" s="41">
        <f t="shared" si="62"/>
        <v>36000</v>
      </c>
      <c r="W126" s="41">
        <f t="shared" ref="W126:W127" si="66">V126-(V126*4.5%)-(V126-U126)*18/118</f>
        <v>34227.457627118645</v>
      </c>
      <c r="X126" s="41">
        <f t="shared" si="6"/>
        <v>1738800</v>
      </c>
      <c r="Y126" s="41">
        <f t="shared" si="7"/>
        <v>1653186.2033898304</v>
      </c>
      <c r="Z126" s="32"/>
      <c r="AA126" s="33">
        <f t="shared" si="55"/>
        <v>4800</v>
      </c>
    </row>
    <row r="127" spans="1:27" ht="12.75" hidden="1" customHeight="1">
      <c r="A127" s="22">
        <v>2</v>
      </c>
      <c r="B127" s="22">
        <v>3</v>
      </c>
      <c r="C127" s="22">
        <v>5</v>
      </c>
      <c r="D127" s="22">
        <v>16</v>
      </c>
      <c r="E127" s="23">
        <v>236</v>
      </c>
      <c r="F127" s="22">
        <v>13</v>
      </c>
      <c r="G127" s="23">
        <v>2</v>
      </c>
      <c r="H127" s="39">
        <v>33.299999999999997</v>
      </c>
      <c r="I127" s="39">
        <v>67.099999999999994</v>
      </c>
      <c r="J127" s="26">
        <v>69.8</v>
      </c>
      <c r="K127" s="25">
        <f t="shared" si="30"/>
        <v>69.8</v>
      </c>
      <c r="L127" s="27">
        <v>48000</v>
      </c>
      <c r="M127" s="27">
        <f t="shared" si="31"/>
        <v>3350400</v>
      </c>
      <c r="N127" s="28">
        <v>46000</v>
      </c>
      <c r="O127" s="27">
        <v>2000</v>
      </c>
      <c r="P127" s="29">
        <v>43250</v>
      </c>
      <c r="Q127" s="29">
        <f t="shared" si="60"/>
        <v>3018850</v>
      </c>
      <c r="R127" s="22" t="s">
        <v>29</v>
      </c>
      <c r="S127" s="27"/>
      <c r="T127" s="25">
        <f t="shared" si="61"/>
        <v>3350400</v>
      </c>
      <c r="U127" s="39">
        <v>40930</v>
      </c>
      <c r="V127" s="41">
        <f t="shared" si="62"/>
        <v>40250</v>
      </c>
      <c r="W127" s="41">
        <f t="shared" si="66"/>
        <v>38542.478813559319</v>
      </c>
      <c r="X127" s="41">
        <f t="shared" si="6"/>
        <v>2809450</v>
      </c>
      <c r="Y127" s="41">
        <f t="shared" si="7"/>
        <v>2690265.0211864403</v>
      </c>
      <c r="Z127" s="31"/>
      <c r="AA127" s="42">
        <f t="shared" si="55"/>
        <v>9050</v>
      </c>
    </row>
    <row r="128" spans="1:27" ht="12.75" hidden="1" customHeight="1">
      <c r="A128" s="22">
        <v>2</v>
      </c>
      <c r="B128" s="22">
        <v>3</v>
      </c>
      <c r="C128" s="22">
        <v>6</v>
      </c>
      <c r="D128" s="22">
        <v>17</v>
      </c>
      <c r="E128" s="23">
        <v>237</v>
      </c>
      <c r="F128" s="22">
        <v>13</v>
      </c>
      <c r="G128" s="23">
        <v>1</v>
      </c>
      <c r="H128" s="25">
        <v>19.5</v>
      </c>
      <c r="I128" s="25">
        <v>44.3</v>
      </c>
      <c r="J128" s="26">
        <v>45.7</v>
      </c>
      <c r="K128" s="25">
        <f t="shared" si="30"/>
        <v>45.7</v>
      </c>
      <c r="L128" s="27">
        <v>44000</v>
      </c>
      <c r="M128" s="27">
        <f t="shared" si="31"/>
        <v>2010800.0000000002</v>
      </c>
      <c r="N128" s="28">
        <v>43000</v>
      </c>
      <c r="O128" s="27">
        <v>2000</v>
      </c>
      <c r="P128" s="29">
        <v>44250</v>
      </c>
      <c r="Q128" s="29">
        <f t="shared" si="60"/>
        <v>2022225.0000000002</v>
      </c>
      <c r="R128" s="22" t="s">
        <v>29</v>
      </c>
      <c r="S128" s="27"/>
      <c r="T128" s="25">
        <f t="shared" si="61"/>
        <v>2010800.0000000002</v>
      </c>
      <c r="U128" s="25">
        <v>40930</v>
      </c>
      <c r="V128" s="30">
        <f t="shared" si="62"/>
        <v>41250</v>
      </c>
      <c r="W128" s="30">
        <f t="shared" ref="W128:W129" si="67">V128-(V128*4.5%)-(V128-U128)*20/120</f>
        <v>39340.416666666664</v>
      </c>
      <c r="X128" s="30">
        <f t="shared" si="6"/>
        <v>1885125.0000000002</v>
      </c>
      <c r="Y128" s="30">
        <f t="shared" si="7"/>
        <v>1797857.0416666667</v>
      </c>
      <c r="Z128" s="32"/>
      <c r="AA128" s="33">
        <f t="shared" si="55"/>
        <v>10050</v>
      </c>
    </row>
    <row r="129" spans="1:27" ht="12.75" hidden="1" customHeight="1">
      <c r="A129" s="22">
        <v>2</v>
      </c>
      <c r="B129" s="22">
        <v>3</v>
      </c>
      <c r="C129" s="22">
        <v>4</v>
      </c>
      <c r="D129" s="22">
        <v>15</v>
      </c>
      <c r="E129" s="23">
        <v>241</v>
      </c>
      <c r="F129" s="22">
        <v>14</v>
      </c>
      <c r="G129" s="23">
        <v>2</v>
      </c>
      <c r="H129" s="25">
        <v>35.200000000000003</v>
      </c>
      <c r="I129" s="25">
        <v>69</v>
      </c>
      <c r="J129" s="26">
        <v>70.099999999999994</v>
      </c>
      <c r="K129" s="29">
        <f t="shared" si="30"/>
        <v>70.099999999999994</v>
      </c>
      <c r="L129" s="29">
        <v>43500</v>
      </c>
      <c r="M129" s="27">
        <f t="shared" si="31"/>
        <v>3049349.9999999995</v>
      </c>
      <c r="N129" s="28">
        <v>44000</v>
      </c>
      <c r="O129" s="27">
        <v>2000</v>
      </c>
      <c r="P129" s="29">
        <v>48000</v>
      </c>
      <c r="Q129" s="29">
        <f t="shared" si="60"/>
        <v>3364799.9999999995</v>
      </c>
      <c r="R129" s="22" t="s">
        <v>29</v>
      </c>
      <c r="S129" s="27"/>
      <c r="T129" s="25">
        <f t="shared" si="61"/>
        <v>3049349.9999999995</v>
      </c>
      <c r="U129" s="25">
        <v>40930</v>
      </c>
      <c r="V129" s="30">
        <f t="shared" si="62"/>
        <v>45000</v>
      </c>
      <c r="W129" s="30">
        <f t="shared" si="67"/>
        <v>42296.666666666664</v>
      </c>
      <c r="X129" s="30">
        <f t="shared" si="6"/>
        <v>3154499.9999999995</v>
      </c>
      <c r="Y129" s="30">
        <f t="shared" si="7"/>
        <v>2964996.333333333</v>
      </c>
      <c r="Z129" s="32"/>
      <c r="AA129" s="33">
        <f t="shared" si="55"/>
        <v>13800</v>
      </c>
    </row>
    <row r="130" spans="1:27" ht="12.75" hidden="1" customHeight="1">
      <c r="A130" s="22">
        <v>2</v>
      </c>
      <c r="B130" s="22">
        <v>3</v>
      </c>
      <c r="C130" s="22">
        <v>5</v>
      </c>
      <c r="D130" s="22">
        <v>16</v>
      </c>
      <c r="E130" s="23">
        <v>242</v>
      </c>
      <c r="F130" s="22">
        <v>14</v>
      </c>
      <c r="G130" s="23">
        <v>2</v>
      </c>
      <c r="H130" s="39">
        <v>33.299999999999997</v>
      </c>
      <c r="I130" s="39">
        <v>67.099999999999994</v>
      </c>
      <c r="J130" s="26">
        <v>69.8</v>
      </c>
      <c r="K130" s="25">
        <f t="shared" si="30"/>
        <v>69.8</v>
      </c>
      <c r="L130" s="27">
        <v>48000</v>
      </c>
      <c r="M130" s="26">
        <f t="shared" si="31"/>
        <v>3350400</v>
      </c>
      <c r="N130" s="29">
        <v>46000</v>
      </c>
      <c r="O130" s="29">
        <v>2000</v>
      </c>
      <c r="P130" s="29">
        <v>40250</v>
      </c>
      <c r="Q130" s="29">
        <f t="shared" si="60"/>
        <v>2809450</v>
      </c>
      <c r="R130" s="22" t="s">
        <v>29</v>
      </c>
      <c r="S130" s="40"/>
      <c r="T130" s="25">
        <f t="shared" si="61"/>
        <v>3350400</v>
      </c>
      <c r="U130" s="39">
        <v>35000</v>
      </c>
      <c r="V130" s="41">
        <f t="shared" si="62"/>
        <v>37250</v>
      </c>
      <c r="W130" s="41">
        <f t="shared" ref="W130:W131" si="68">V130-(V130*4.5%)-(V130-U130)*18/118</f>
        <v>35230.529661016946</v>
      </c>
      <c r="X130" s="41">
        <f t="shared" si="6"/>
        <v>2600050</v>
      </c>
      <c r="Y130" s="41">
        <f t="shared" si="7"/>
        <v>2459090.9703389825</v>
      </c>
      <c r="Z130" s="31"/>
      <c r="AA130" s="42">
        <f t="shared" si="55"/>
        <v>6050</v>
      </c>
    </row>
    <row r="131" spans="1:27" ht="12.75" hidden="1" customHeight="1">
      <c r="A131" s="22">
        <v>2</v>
      </c>
      <c r="B131" s="22">
        <v>3</v>
      </c>
      <c r="C131" s="22">
        <v>1</v>
      </c>
      <c r="D131" s="22">
        <v>12</v>
      </c>
      <c r="E131" s="23">
        <v>244</v>
      </c>
      <c r="F131" s="22">
        <v>15</v>
      </c>
      <c r="G131" s="24">
        <v>1</v>
      </c>
      <c r="H131" s="39">
        <v>19.5</v>
      </c>
      <c r="I131" s="39">
        <v>47.2</v>
      </c>
      <c r="J131" s="26">
        <v>48.6</v>
      </c>
      <c r="K131" s="25">
        <f t="shared" si="30"/>
        <v>48.6</v>
      </c>
      <c r="L131" s="27">
        <v>44000</v>
      </c>
      <c r="M131" s="27">
        <f t="shared" si="31"/>
        <v>2138400</v>
      </c>
      <c r="N131" s="28">
        <v>42000</v>
      </c>
      <c r="O131" s="27">
        <v>2000</v>
      </c>
      <c r="P131" s="29">
        <v>42500</v>
      </c>
      <c r="Q131" s="29">
        <f t="shared" si="60"/>
        <v>2065500</v>
      </c>
      <c r="R131" s="22" t="s">
        <v>29</v>
      </c>
      <c r="S131" s="27"/>
      <c r="T131" s="25">
        <f t="shared" si="61"/>
        <v>2138400</v>
      </c>
      <c r="U131" s="39">
        <v>40930</v>
      </c>
      <c r="V131" s="41">
        <f t="shared" si="62"/>
        <v>39500</v>
      </c>
      <c r="W131" s="41">
        <f t="shared" si="68"/>
        <v>37940.635593220337</v>
      </c>
      <c r="X131" s="41">
        <f t="shared" si="6"/>
        <v>1919700</v>
      </c>
      <c r="Y131" s="41">
        <f t="shared" si="7"/>
        <v>1843914.8898305085</v>
      </c>
      <c r="Z131" s="31"/>
      <c r="AA131" s="42">
        <f t="shared" si="55"/>
        <v>8300</v>
      </c>
    </row>
    <row r="132" spans="1:27" ht="12.75" hidden="1" customHeight="1">
      <c r="A132" s="22">
        <v>2</v>
      </c>
      <c r="B132" s="22">
        <v>3</v>
      </c>
      <c r="C132" s="22">
        <v>3</v>
      </c>
      <c r="D132" s="22">
        <v>14</v>
      </c>
      <c r="E132" s="23">
        <v>246</v>
      </c>
      <c r="F132" s="22">
        <v>15</v>
      </c>
      <c r="G132" s="24">
        <v>1</v>
      </c>
      <c r="H132" s="39">
        <v>19</v>
      </c>
      <c r="I132" s="39">
        <v>47.2</v>
      </c>
      <c r="J132" s="26">
        <v>48.3</v>
      </c>
      <c r="K132" s="39">
        <f t="shared" si="30"/>
        <v>48.3</v>
      </c>
      <c r="L132" s="40">
        <v>35000</v>
      </c>
      <c r="M132" s="40">
        <f t="shared" si="31"/>
        <v>1690500</v>
      </c>
      <c r="N132" s="28">
        <v>42000</v>
      </c>
      <c r="O132" s="40"/>
      <c r="P132" s="40"/>
      <c r="Q132" s="28">
        <f>N132*J132</f>
        <v>2028599.9999999998</v>
      </c>
      <c r="R132" s="22" t="s">
        <v>29</v>
      </c>
      <c r="S132" s="40"/>
      <c r="T132" s="39">
        <v>2028600</v>
      </c>
      <c r="U132" s="39"/>
      <c r="V132" s="43"/>
      <c r="W132" s="43"/>
      <c r="X132" s="41">
        <f t="shared" si="6"/>
        <v>0</v>
      </c>
      <c r="Y132" s="41">
        <f t="shared" si="7"/>
        <v>0</v>
      </c>
      <c r="Z132" s="32"/>
      <c r="AA132" s="33">
        <f t="shared" si="55"/>
        <v>-31200</v>
      </c>
    </row>
    <row r="133" spans="1:27" ht="12.75" hidden="1" customHeight="1">
      <c r="A133" s="34">
        <v>2</v>
      </c>
      <c r="B133" s="34">
        <v>3</v>
      </c>
      <c r="C133" s="34">
        <v>2</v>
      </c>
      <c r="D133" s="34">
        <v>13</v>
      </c>
      <c r="E133" s="35">
        <v>251</v>
      </c>
      <c r="F133" s="34">
        <v>16</v>
      </c>
      <c r="G133" s="36">
        <v>2</v>
      </c>
      <c r="H133" s="55">
        <v>35.299999999999997</v>
      </c>
      <c r="I133" s="55">
        <v>72.3</v>
      </c>
      <c r="J133" s="37">
        <v>76.099999999999994</v>
      </c>
      <c r="K133" s="25">
        <f t="shared" si="30"/>
        <v>76.099999999999994</v>
      </c>
      <c r="L133" s="27">
        <v>43000</v>
      </c>
      <c r="M133" s="27">
        <f t="shared" si="31"/>
        <v>3272299.9999999995</v>
      </c>
      <c r="N133" s="28">
        <v>42500</v>
      </c>
      <c r="O133" s="27">
        <v>2000</v>
      </c>
      <c r="P133" s="38">
        <v>40750</v>
      </c>
      <c r="Q133" s="38">
        <f t="shared" ref="Q133:Q160" si="69">P133*J133</f>
        <v>3101075</v>
      </c>
      <c r="R133" s="34" t="s">
        <v>30</v>
      </c>
      <c r="S133" s="27"/>
      <c r="T133" s="25">
        <f t="shared" ref="T133:T160" si="70">L133*K133</f>
        <v>3272299.9999999995</v>
      </c>
      <c r="U133" s="55">
        <v>40930</v>
      </c>
      <c r="V133" s="30">
        <f>P133</f>
        <v>40750</v>
      </c>
      <c r="W133" s="30">
        <f>V133-(V133*4.5%)</f>
        <v>38916.25</v>
      </c>
      <c r="X133" s="58">
        <f t="shared" si="6"/>
        <v>3101075</v>
      </c>
      <c r="Y133" s="30">
        <f t="shared" si="7"/>
        <v>2961526.625</v>
      </c>
      <c r="Z133" s="73"/>
      <c r="AA133" s="60">
        <f t="shared" si="55"/>
        <v>9550</v>
      </c>
    </row>
    <row r="134" spans="1:27" ht="12.75" hidden="1" customHeight="1">
      <c r="A134" s="337">
        <v>2</v>
      </c>
      <c r="B134" s="337">
        <v>2</v>
      </c>
      <c r="C134" s="337">
        <v>2</v>
      </c>
      <c r="D134" s="337">
        <v>9</v>
      </c>
      <c r="E134" s="338">
        <v>123</v>
      </c>
      <c r="F134" s="337">
        <v>6</v>
      </c>
      <c r="G134" s="339">
        <v>2</v>
      </c>
      <c r="H134" s="25">
        <v>35.200000000000003</v>
      </c>
      <c r="I134" s="25">
        <v>71</v>
      </c>
      <c r="J134" s="340">
        <v>72.099999999999994</v>
      </c>
      <c r="K134" s="25">
        <f t="shared" si="30"/>
        <v>72.099999999999994</v>
      </c>
      <c r="L134" s="27">
        <v>44000</v>
      </c>
      <c r="M134" s="27">
        <f t="shared" si="31"/>
        <v>3172399.9999999995</v>
      </c>
      <c r="N134" s="28">
        <v>42500</v>
      </c>
      <c r="O134" s="27">
        <v>2000</v>
      </c>
      <c r="P134" s="341">
        <v>55000</v>
      </c>
      <c r="Q134" s="341">
        <f t="shared" si="69"/>
        <v>3965499.9999999995</v>
      </c>
      <c r="R134" s="337" t="s">
        <v>89</v>
      </c>
      <c r="S134" s="27"/>
      <c r="T134" s="25">
        <f t="shared" si="70"/>
        <v>3172399.9999999995</v>
      </c>
      <c r="U134" s="25">
        <v>40930</v>
      </c>
      <c r="V134" s="30">
        <f t="shared" ref="V134:V140" si="71">P134-3000</f>
        <v>52000</v>
      </c>
      <c r="W134" s="30">
        <f>V134-(V134*4.5%)-(V134-U134)*20/120</f>
        <v>47815</v>
      </c>
      <c r="X134" s="30">
        <f t="shared" si="6"/>
        <v>3749199.9999999995</v>
      </c>
      <c r="Y134" s="30">
        <f t="shared" si="7"/>
        <v>3447461.4999999995</v>
      </c>
      <c r="Z134" s="32"/>
      <c r="AA134" s="33">
        <f t="shared" si="55"/>
        <v>20800</v>
      </c>
    </row>
    <row r="135" spans="1:27" ht="12.75" hidden="1" customHeight="1">
      <c r="A135" s="22">
        <v>2</v>
      </c>
      <c r="B135" s="22">
        <v>1</v>
      </c>
      <c r="C135" s="22">
        <v>1</v>
      </c>
      <c r="D135" s="22">
        <v>1</v>
      </c>
      <c r="E135" s="23">
        <v>1</v>
      </c>
      <c r="F135" s="22">
        <v>2</v>
      </c>
      <c r="G135" s="23">
        <v>1</v>
      </c>
      <c r="H135" s="39">
        <v>19.5</v>
      </c>
      <c r="I135" s="39">
        <v>45.1</v>
      </c>
      <c r="J135" s="26">
        <v>46.5</v>
      </c>
      <c r="K135" s="25">
        <f t="shared" si="30"/>
        <v>46.5</v>
      </c>
      <c r="L135" s="27">
        <v>45000</v>
      </c>
      <c r="M135" s="27">
        <f t="shared" si="31"/>
        <v>2092500</v>
      </c>
      <c r="N135" s="28">
        <v>41000</v>
      </c>
      <c r="O135" s="27">
        <v>2000</v>
      </c>
      <c r="P135" s="29">
        <v>37500</v>
      </c>
      <c r="Q135" s="29">
        <f t="shared" si="69"/>
        <v>1743750</v>
      </c>
      <c r="R135" s="22" t="s">
        <v>29</v>
      </c>
      <c r="S135" s="27"/>
      <c r="T135" s="25">
        <f t="shared" si="70"/>
        <v>2092500</v>
      </c>
      <c r="U135" s="39">
        <v>40930</v>
      </c>
      <c r="V135" s="41">
        <f t="shared" si="71"/>
        <v>34500</v>
      </c>
      <c r="W135" s="41">
        <f t="shared" ref="W135:W138" si="72">V135-(V135*4.5%)-(V135-U135)*18/118</f>
        <v>33928.347457627118</v>
      </c>
      <c r="X135" s="41">
        <f t="shared" si="6"/>
        <v>1604250</v>
      </c>
      <c r="Y135" s="41">
        <f t="shared" si="7"/>
        <v>1577668.1567796611</v>
      </c>
      <c r="Z135" s="31"/>
      <c r="AA135" s="42">
        <f t="shared" si="55"/>
        <v>3300</v>
      </c>
    </row>
    <row r="136" spans="1:27" ht="12.75" hidden="1" customHeight="1">
      <c r="A136" s="22">
        <v>2</v>
      </c>
      <c r="B136" s="22">
        <v>1</v>
      </c>
      <c r="C136" s="22">
        <v>2</v>
      </c>
      <c r="D136" s="22">
        <v>2</v>
      </c>
      <c r="E136" s="23">
        <v>2</v>
      </c>
      <c r="F136" s="22">
        <v>2</v>
      </c>
      <c r="G136" s="24">
        <v>1</v>
      </c>
      <c r="H136" s="39">
        <v>18.899999999999999</v>
      </c>
      <c r="I136" s="39">
        <v>45.7</v>
      </c>
      <c r="J136" s="26">
        <v>46.6</v>
      </c>
      <c r="K136" s="39">
        <f t="shared" si="30"/>
        <v>46.6</v>
      </c>
      <c r="L136" s="40">
        <v>45000</v>
      </c>
      <c r="M136" s="40">
        <f t="shared" si="31"/>
        <v>2097000</v>
      </c>
      <c r="N136" s="28">
        <v>41000</v>
      </c>
      <c r="O136" s="28">
        <v>2000</v>
      </c>
      <c r="P136" s="29">
        <v>38000</v>
      </c>
      <c r="Q136" s="28">
        <f t="shared" si="69"/>
        <v>1770800</v>
      </c>
      <c r="R136" s="22" t="s">
        <v>29</v>
      </c>
      <c r="S136" s="40"/>
      <c r="T136" s="39">
        <f t="shared" si="70"/>
        <v>2097000</v>
      </c>
      <c r="U136" s="39">
        <v>35000</v>
      </c>
      <c r="V136" s="41">
        <f t="shared" si="71"/>
        <v>35000</v>
      </c>
      <c r="W136" s="41">
        <f t="shared" si="72"/>
        <v>33425</v>
      </c>
      <c r="X136" s="41">
        <f t="shared" si="6"/>
        <v>1631000</v>
      </c>
      <c r="Y136" s="41">
        <f t="shared" si="7"/>
        <v>1557605</v>
      </c>
      <c r="Z136" s="32"/>
      <c r="AA136" s="33">
        <f t="shared" si="55"/>
        <v>3800</v>
      </c>
    </row>
    <row r="137" spans="1:27" ht="12.75" hidden="1" customHeight="1">
      <c r="A137" s="22">
        <v>2</v>
      </c>
      <c r="B137" s="22">
        <v>1</v>
      </c>
      <c r="C137" s="22">
        <v>3</v>
      </c>
      <c r="D137" s="22">
        <v>3</v>
      </c>
      <c r="E137" s="23">
        <v>3</v>
      </c>
      <c r="F137" s="22">
        <v>2</v>
      </c>
      <c r="G137" s="24">
        <v>1</v>
      </c>
      <c r="H137" s="39">
        <v>18.600000000000001</v>
      </c>
      <c r="I137" s="39">
        <v>43.6</v>
      </c>
      <c r="J137" s="26">
        <v>45.4</v>
      </c>
      <c r="K137" s="25">
        <f t="shared" si="30"/>
        <v>45.4</v>
      </c>
      <c r="L137" s="27">
        <v>45000</v>
      </c>
      <c r="M137" s="27">
        <f t="shared" si="31"/>
        <v>2043000</v>
      </c>
      <c r="N137" s="28">
        <v>41000</v>
      </c>
      <c r="O137" s="27">
        <v>2000</v>
      </c>
      <c r="P137" s="29">
        <v>37000</v>
      </c>
      <c r="Q137" s="29">
        <f t="shared" si="69"/>
        <v>1679800</v>
      </c>
      <c r="R137" s="22" t="s">
        <v>29</v>
      </c>
      <c r="S137" s="27"/>
      <c r="T137" s="25">
        <f t="shared" si="70"/>
        <v>2043000</v>
      </c>
      <c r="U137" s="39">
        <v>40930</v>
      </c>
      <c r="V137" s="41">
        <f t="shared" si="71"/>
        <v>34000</v>
      </c>
      <c r="W137" s="41">
        <f t="shared" si="72"/>
        <v>33527.118644067799</v>
      </c>
      <c r="X137" s="41">
        <f t="shared" si="6"/>
        <v>1543600</v>
      </c>
      <c r="Y137" s="41">
        <f t="shared" si="7"/>
        <v>1522131.1864406781</v>
      </c>
      <c r="Z137" s="31"/>
      <c r="AA137" s="42">
        <f t="shared" si="55"/>
        <v>2800</v>
      </c>
    </row>
    <row r="138" spans="1:27" ht="12.75" hidden="1" customHeight="1">
      <c r="A138" s="22">
        <v>2</v>
      </c>
      <c r="B138" s="22">
        <v>1</v>
      </c>
      <c r="C138" s="22">
        <v>4</v>
      </c>
      <c r="D138" s="22">
        <v>4</v>
      </c>
      <c r="E138" s="23">
        <v>4</v>
      </c>
      <c r="F138" s="22">
        <v>2</v>
      </c>
      <c r="G138" s="24">
        <v>1</v>
      </c>
      <c r="H138" s="39">
        <v>19</v>
      </c>
      <c r="I138" s="39">
        <v>43.2</v>
      </c>
      <c r="J138" s="26">
        <v>44.3</v>
      </c>
      <c r="K138" s="25">
        <f t="shared" si="30"/>
        <v>44.3</v>
      </c>
      <c r="L138" s="27">
        <v>45000</v>
      </c>
      <c r="M138" s="27">
        <f t="shared" si="31"/>
        <v>1993499.9999999998</v>
      </c>
      <c r="N138" s="28">
        <v>41000</v>
      </c>
      <c r="O138" s="27">
        <v>2000</v>
      </c>
      <c r="P138" s="29">
        <v>35250</v>
      </c>
      <c r="Q138" s="29">
        <f t="shared" si="69"/>
        <v>1561575</v>
      </c>
      <c r="R138" s="22" t="s">
        <v>29</v>
      </c>
      <c r="S138" s="40"/>
      <c r="T138" s="25">
        <f t="shared" si="70"/>
        <v>1993499.9999999998</v>
      </c>
      <c r="U138" s="39">
        <v>35000</v>
      </c>
      <c r="V138" s="41">
        <f t="shared" si="71"/>
        <v>32250</v>
      </c>
      <c r="W138" s="41">
        <f t="shared" si="72"/>
        <v>31218.241525423728</v>
      </c>
      <c r="X138" s="41">
        <f t="shared" si="6"/>
        <v>1428675</v>
      </c>
      <c r="Y138" s="41">
        <f t="shared" si="7"/>
        <v>1382968.0995762711</v>
      </c>
      <c r="Z138" s="31"/>
      <c r="AA138" s="31"/>
    </row>
    <row r="139" spans="1:27" ht="12.75" hidden="1" customHeight="1">
      <c r="A139" s="22">
        <v>2</v>
      </c>
      <c r="B139" s="22">
        <v>1</v>
      </c>
      <c r="C139" s="22">
        <v>6</v>
      </c>
      <c r="D139" s="22">
        <v>6</v>
      </c>
      <c r="E139" s="23">
        <v>6</v>
      </c>
      <c r="F139" s="22">
        <v>2</v>
      </c>
      <c r="G139" s="24">
        <v>2</v>
      </c>
      <c r="H139" s="25">
        <v>35.799999999999997</v>
      </c>
      <c r="I139" s="25">
        <v>73.900000000000006</v>
      </c>
      <c r="J139" s="26">
        <v>78.099999999999994</v>
      </c>
      <c r="K139" s="25">
        <f t="shared" si="30"/>
        <v>78.099999999999994</v>
      </c>
      <c r="L139" s="27">
        <v>44500</v>
      </c>
      <c r="M139" s="27">
        <f t="shared" si="31"/>
        <v>3475449.9999999995</v>
      </c>
      <c r="N139" s="28">
        <v>40500</v>
      </c>
      <c r="O139" s="27">
        <v>2000</v>
      </c>
      <c r="P139" s="29">
        <v>43000</v>
      </c>
      <c r="Q139" s="29">
        <f t="shared" si="69"/>
        <v>3358299.9999999995</v>
      </c>
      <c r="R139" s="22" t="s">
        <v>29</v>
      </c>
      <c r="S139" s="27"/>
      <c r="T139" s="25">
        <f t="shared" si="70"/>
        <v>3475449.9999999995</v>
      </c>
      <c r="U139" s="25">
        <v>40930</v>
      </c>
      <c r="V139" s="30">
        <f t="shared" si="71"/>
        <v>40000</v>
      </c>
      <c r="W139" s="30">
        <f t="shared" ref="W139:W140" si="73">V139-(V139*4.5%)-(V139-U139)*20/120</f>
        <v>38355</v>
      </c>
      <c r="X139" s="30">
        <f t="shared" si="6"/>
        <v>3124000</v>
      </c>
      <c r="Y139" s="30">
        <f t="shared" si="7"/>
        <v>2995525.5</v>
      </c>
      <c r="Z139" s="32"/>
      <c r="AA139" s="33">
        <f t="shared" ref="AA139:AA156" si="74">V139-$AA$1</f>
        <v>8800</v>
      </c>
    </row>
    <row r="140" spans="1:27" ht="12.75" hidden="1" customHeight="1">
      <c r="A140" s="337">
        <v>2</v>
      </c>
      <c r="B140" s="337">
        <v>2</v>
      </c>
      <c r="C140" s="337">
        <v>2</v>
      </c>
      <c r="D140" s="337">
        <v>9</v>
      </c>
      <c r="E140" s="338">
        <v>127</v>
      </c>
      <c r="F140" s="337">
        <v>7</v>
      </c>
      <c r="G140" s="339">
        <v>2</v>
      </c>
      <c r="H140" s="25">
        <v>35.200000000000003</v>
      </c>
      <c r="I140" s="25">
        <v>71</v>
      </c>
      <c r="J140" s="340">
        <v>72.099999999999994</v>
      </c>
      <c r="K140" s="25">
        <f t="shared" si="30"/>
        <v>72.099999999999994</v>
      </c>
      <c r="L140" s="27">
        <v>44000</v>
      </c>
      <c r="M140" s="27">
        <f t="shared" si="31"/>
        <v>3172399.9999999995</v>
      </c>
      <c r="N140" s="28">
        <v>42500</v>
      </c>
      <c r="O140" s="27">
        <v>2000</v>
      </c>
      <c r="P140" s="341">
        <v>54500</v>
      </c>
      <c r="Q140" s="341">
        <f t="shared" si="69"/>
        <v>3929449.9999999995</v>
      </c>
      <c r="R140" s="337" t="s">
        <v>89</v>
      </c>
      <c r="S140" s="27"/>
      <c r="T140" s="25">
        <f t="shared" si="70"/>
        <v>3172399.9999999995</v>
      </c>
      <c r="U140" s="25">
        <v>40930</v>
      </c>
      <c r="V140" s="30">
        <f t="shared" si="71"/>
        <v>51500</v>
      </c>
      <c r="W140" s="30">
        <f t="shared" si="73"/>
        <v>47420.833333333336</v>
      </c>
      <c r="X140" s="30">
        <f t="shared" si="6"/>
        <v>3713149.9999999995</v>
      </c>
      <c r="Y140" s="30">
        <f t="shared" si="7"/>
        <v>3419042.083333333</v>
      </c>
      <c r="Z140" s="32"/>
      <c r="AA140" s="33">
        <f t="shared" si="74"/>
        <v>20300</v>
      </c>
    </row>
    <row r="141" spans="1:27" ht="12.75" hidden="1" customHeight="1">
      <c r="A141" s="331">
        <v>2</v>
      </c>
      <c r="B141" s="331">
        <v>2</v>
      </c>
      <c r="C141" s="331">
        <v>2</v>
      </c>
      <c r="D141" s="331">
        <v>9</v>
      </c>
      <c r="E141" s="332">
        <v>163</v>
      </c>
      <c r="F141" s="331">
        <v>16</v>
      </c>
      <c r="G141" s="333">
        <v>2</v>
      </c>
      <c r="H141" s="55">
        <v>35.200000000000003</v>
      </c>
      <c r="I141" s="55">
        <v>71</v>
      </c>
      <c r="J141" s="334">
        <v>72.099999999999994</v>
      </c>
      <c r="K141" s="25">
        <f t="shared" si="30"/>
        <v>72.099999999999994</v>
      </c>
      <c r="L141" s="27">
        <v>43000</v>
      </c>
      <c r="M141" s="27">
        <f t="shared" si="31"/>
        <v>3100299.9999999995</v>
      </c>
      <c r="N141" s="28">
        <v>42500</v>
      </c>
      <c r="O141" s="27">
        <v>2000</v>
      </c>
      <c r="P141" s="335">
        <v>56500</v>
      </c>
      <c r="Q141" s="335">
        <f t="shared" si="69"/>
        <v>4073649.9999999995</v>
      </c>
      <c r="R141" s="331" t="s">
        <v>89</v>
      </c>
      <c r="S141" s="27"/>
      <c r="T141" s="25">
        <f t="shared" si="70"/>
        <v>3100299.9999999995</v>
      </c>
      <c r="U141" s="55">
        <v>40930</v>
      </c>
      <c r="V141" s="30">
        <f>P141</f>
        <v>56500</v>
      </c>
      <c r="W141" s="30">
        <f>V141-(V141*4.5%)</f>
        <v>53957.5</v>
      </c>
      <c r="X141" s="58">
        <f t="shared" si="6"/>
        <v>4073649.9999999995</v>
      </c>
      <c r="Y141" s="30">
        <f t="shared" si="7"/>
        <v>3890335.7499999995</v>
      </c>
      <c r="Z141" s="59"/>
      <c r="AA141" s="60">
        <f t="shared" si="74"/>
        <v>25300</v>
      </c>
    </row>
    <row r="142" spans="1:27" ht="12.75" hidden="1" customHeight="1">
      <c r="A142" s="22">
        <v>2</v>
      </c>
      <c r="B142" s="22">
        <v>1</v>
      </c>
      <c r="C142" s="22">
        <v>1</v>
      </c>
      <c r="D142" s="22">
        <v>1</v>
      </c>
      <c r="E142" s="23">
        <v>29</v>
      </c>
      <c r="F142" s="22">
        <v>6</v>
      </c>
      <c r="G142" s="24">
        <v>1</v>
      </c>
      <c r="H142" s="25">
        <v>19.5</v>
      </c>
      <c r="I142" s="25">
        <v>45.1</v>
      </c>
      <c r="J142" s="26">
        <v>46.5</v>
      </c>
      <c r="K142" s="25">
        <f t="shared" si="30"/>
        <v>46.5</v>
      </c>
      <c r="L142" s="27">
        <v>44500</v>
      </c>
      <c r="M142" s="27">
        <f t="shared" si="31"/>
        <v>2069250</v>
      </c>
      <c r="N142" s="28">
        <v>43000</v>
      </c>
      <c r="O142" s="27">
        <v>2000</v>
      </c>
      <c r="P142" s="29">
        <v>44000</v>
      </c>
      <c r="Q142" s="29">
        <f t="shared" si="69"/>
        <v>2046000</v>
      </c>
      <c r="R142" s="22" t="s">
        <v>29</v>
      </c>
      <c r="S142" s="27"/>
      <c r="T142" s="25">
        <f t="shared" si="70"/>
        <v>2069250</v>
      </c>
      <c r="U142" s="25">
        <v>40930</v>
      </c>
      <c r="V142" s="30">
        <f t="shared" ref="V142:V154" si="75">P142-3000</f>
        <v>41000</v>
      </c>
      <c r="W142" s="30">
        <f>V142-(V142*4.5%)-(V142-U142)*20/120</f>
        <v>39143.333333333336</v>
      </c>
      <c r="X142" s="30">
        <f t="shared" si="6"/>
        <v>1906500</v>
      </c>
      <c r="Y142" s="30">
        <f t="shared" si="7"/>
        <v>1820165</v>
      </c>
      <c r="Z142" s="32"/>
      <c r="AA142" s="33">
        <f t="shared" si="74"/>
        <v>9800</v>
      </c>
    </row>
    <row r="143" spans="1:27" ht="12.75" hidden="1" customHeight="1">
      <c r="A143" s="22">
        <v>2</v>
      </c>
      <c r="B143" s="22">
        <v>1</v>
      </c>
      <c r="C143" s="22">
        <v>4</v>
      </c>
      <c r="D143" s="22">
        <v>4</v>
      </c>
      <c r="E143" s="23">
        <v>32</v>
      </c>
      <c r="F143" s="22">
        <v>6</v>
      </c>
      <c r="G143" s="24">
        <v>1</v>
      </c>
      <c r="H143" s="39">
        <v>19</v>
      </c>
      <c r="I143" s="39">
        <v>44.8</v>
      </c>
      <c r="J143" s="26">
        <v>45.9</v>
      </c>
      <c r="K143" s="25">
        <f t="shared" si="30"/>
        <v>45.9</v>
      </c>
      <c r="L143" s="27">
        <v>44500</v>
      </c>
      <c r="M143" s="27">
        <f t="shared" si="31"/>
        <v>2042550</v>
      </c>
      <c r="N143" s="28">
        <v>44000</v>
      </c>
      <c r="O143" s="27">
        <v>2000</v>
      </c>
      <c r="P143" s="29">
        <v>39250</v>
      </c>
      <c r="Q143" s="29">
        <f t="shared" si="69"/>
        <v>1801575</v>
      </c>
      <c r="R143" s="22" t="s">
        <v>29</v>
      </c>
      <c r="S143" s="40"/>
      <c r="T143" s="25">
        <f t="shared" si="70"/>
        <v>2042550</v>
      </c>
      <c r="U143" s="39">
        <v>35000</v>
      </c>
      <c r="V143" s="41">
        <f t="shared" si="75"/>
        <v>36250</v>
      </c>
      <c r="W143" s="41">
        <f>V143-(V143*4.5%)-(V143-U143)*18/118</f>
        <v>34428.072033898308</v>
      </c>
      <c r="X143" s="41">
        <f t="shared" si="6"/>
        <v>1663875</v>
      </c>
      <c r="Y143" s="41">
        <f t="shared" si="7"/>
        <v>1580248.5063559322</v>
      </c>
      <c r="Z143" s="31"/>
      <c r="AA143" s="42">
        <f t="shared" si="74"/>
        <v>5050</v>
      </c>
    </row>
    <row r="144" spans="1:27" ht="12.75" hidden="1" customHeight="1">
      <c r="A144" s="34">
        <v>2</v>
      </c>
      <c r="B144" s="34">
        <v>1</v>
      </c>
      <c r="C144" s="34">
        <v>5</v>
      </c>
      <c r="D144" s="34">
        <v>5</v>
      </c>
      <c r="E144" s="35">
        <v>33</v>
      </c>
      <c r="F144" s="34">
        <v>6</v>
      </c>
      <c r="G144" s="36">
        <v>1</v>
      </c>
      <c r="H144" s="25">
        <v>19</v>
      </c>
      <c r="I144" s="25">
        <v>46.5</v>
      </c>
      <c r="J144" s="37">
        <v>47.6</v>
      </c>
      <c r="K144" s="25">
        <f t="shared" si="30"/>
        <v>47.6</v>
      </c>
      <c r="L144" s="27">
        <v>44500</v>
      </c>
      <c r="M144" s="27">
        <f t="shared" si="31"/>
        <v>2118200</v>
      </c>
      <c r="N144" s="28">
        <v>43000</v>
      </c>
      <c r="O144" s="27">
        <v>2000</v>
      </c>
      <c r="P144" s="38">
        <v>58000</v>
      </c>
      <c r="Q144" s="38">
        <f t="shared" si="69"/>
        <v>2760800</v>
      </c>
      <c r="R144" s="34" t="s">
        <v>33</v>
      </c>
      <c r="S144" s="27"/>
      <c r="T144" s="25">
        <f t="shared" si="70"/>
        <v>2118200</v>
      </c>
      <c r="U144" s="25">
        <v>40930</v>
      </c>
      <c r="V144" s="30">
        <f t="shared" si="75"/>
        <v>55000</v>
      </c>
      <c r="W144" s="30">
        <f t="shared" ref="W144:W145" si="76">V144-(V144*4.5%)-(V144-U144)*20/120</f>
        <v>50180</v>
      </c>
      <c r="X144" s="30">
        <f t="shared" si="6"/>
        <v>2618000</v>
      </c>
      <c r="Y144" s="30">
        <f t="shared" si="7"/>
        <v>2388568</v>
      </c>
      <c r="Z144" s="32"/>
      <c r="AA144" s="33">
        <f t="shared" si="74"/>
        <v>23800</v>
      </c>
    </row>
    <row r="145" spans="1:27" ht="12.75" hidden="1" customHeight="1">
      <c r="A145" s="22">
        <v>2</v>
      </c>
      <c r="B145" s="22">
        <v>1</v>
      </c>
      <c r="C145" s="22">
        <v>7</v>
      </c>
      <c r="D145" s="22">
        <v>7</v>
      </c>
      <c r="E145" s="23">
        <v>35</v>
      </c>
      <c r="F145" s="22">
        <v>6</v>
      </c>
      <c r="G145" s="24">
        <v>1</v>
      </c>
      <c r="H145" s="25">
        <v>19.5</v>
      </c>
      <c r="I145" s="25">
        <v>47.3</v>
      </c>
      <c r="J145" s="26">
        <v>48.7</v>
      </c>
      <c r="K145" s="25">
        <f t="shared" si="30"/>
        <v>48.7</v>
      </c>
      <c r="L145" s="27">
        <v>44500</v>
      </c>
      <c r="M145" s="27">
        <f t="shared" si="31"/>
        <v>2167150</v>
      </c>
      <c r="N145" s="28">
        <v>42000</v>
      </c>
      <c r="O145" s="27">
        <v>2000</v>
      </c>
      <c r="P145" s="29">
        <v>44500</v>
      </c>
      <c r="Q145" s="29">
        <f t="shared" si="69"/>
        <v>2167150</v>
      </c>
      <c r="R145" s="22" t="s">
        <v>29</v>
      </c>
      <c r="S145" s="27"/>
      <c r="T145" s="25">
        <f t="shared" si="70"/>
        <v>2167150</v>
      </c>
      <c r="U145" s="25">
        <v>40930</v>
      </c>
      <c r="V145" s="30">
        <f t="shared" si="75"/>
        <v>41500</v>
      </c>
      <c r="W145" s="30">
        <f t="shared" si="76"/>
        <v>39537.5</v>
      </c>
      <c r="X145" s="30">
        <f t="shared" si="6"/>
        <v>2021050.0000000002</v>
      </c>
      <c r="Y145" s="30">
        <f t="shared" si="7"/>
        <v>1925476.25</v>
      </c>
      <c r="Z145" s="32"/>
      <c r="AA145" s="33">
        <f t="shared" si="74"/>
        <v>10300</v>
      </c>
    </row>
    <row r="146" spans="1:27" ht="12.75" hidden="1" customHeight="1">
      <c r="A146" s="22">
        <v>2</v>
      </c>
      <c r="B146" s="22">
        <v>1</v>
      </c>
      <c r="C146" s="22">
        <v>2</v>
      </c>
      <c r="D146" s="22">
        <v>2</v>
      </c>
      <c r="E146" s="23">
        <v>37</v>
      </c>
      <c r="F146" s="22">
        <v>7</v>
      </c>
      <c r="G146" s="24">
        <v>1</v>
      </c>
      <c r="H146" s="39">
        <v>18.899999999999999</v>
      </c>
      <c r="I146" s="39">
        <v>47.3</v>
      </c>
      <c r="J146" s="26">
        <v>48.2</v>
      </c>
      <c r="K146" s="39">
        <f t="shared" si="30"/>
        <v>48.2</v>
      </c>
      <c r="L146" s="40">
        <v>44500</v>
      </c>
      <c r="M146" s="40">
        <f t="shared" si="31"/>
        <v>2144900</v>
      </c>
      <c r="N146" s="28">
        <v>44000</v>
      </c>
      <c r="O146" s="28">
        <v>2000</v>
      </c>
      <c r="P146" s="29">
        <v>39000</v>
      </c>
      <c r="Q146" s="29">
        <f t="shared" si="69"/>
        <v>1879800</v>
      </c>
      <c r="R146" s="22" t="s">
        <v>29</v>
      </c>
      <c r="S146" s="40"/>
      <c r="T146" s="39">
        <f t="shared" si="70"/>
        <v>2144900</v>
      </c>
      <c r="U146" s="39">
        <v>35000</v>
      </c>
      <c r="V146" s="41">
        <f t="shared" si="75"/>
        <v>36000</v>
      </c>
      <c r="W146" s="41">
        <f>V146-(V146*4.5%)-(V146-U146)*18/118</f>
        <v>34227.457627118645</v>
      </c>
      <c r="X146" s="41">
        <f t="shared" si="6"/>
        <v>1735200</v>
      </c>
      <c r="Y146" s="41">
        <f t="shared" si="7"/>
        <v>1649763.4576271188</v>
      </c>
      <c r="Z146" s="32"/>
      <c r="AA146" s="33">
        <f t="shared" si="74"/>
        <v>4800</v>
      </c>
    </row>
    <row r="147" spans="1:27" ht="12.75" hidden="1" customHeight="1">
      <c r="A147" s="22">
        <v>2</v>
      </c>
      <c r="B147" s="22">
        <v>1</v>
      </c>
      <c r="C147" s="22">
        <v>6</v>
      </c>
      <c r="D147" s="22">
        <v>6</v>
      </c>
      <c r="E147" s="23">
        <v>41</v>
      </c>
      <c r="F147" s="22">
        <v>7</v>
      </c>
      <c r="G147" s="24">
        <v>2</v>
      </c>
      <c r="H147" s="25">
        <v>35.799999999999997</v>
      </c>
      <c r="I147" s="25">
        <v>73.900000000000006</v>
      </c>
      <c r="J147" s="26">
        <v>78.099999999999994</v>
      </c>
      <c r="K147" s="25">
        <f t="shared" si="30"/>
        <v>78.099999999999994</v>
      </c>
      <c r="L147" s="27">
        <v>44000</v>
      </c>
      <c r="M147" s="27">
        <f t="shared" si="31"/>
        <v>3436399.9999999995</v>
      </c>
      <c r="N147" s="28">
        <v>42500</v>
      </c>
      <c r="O147" s="27">
        <v>2000</v>
      </c>
      <c r="P147" s="29">
        <v>45500</v>
      </c>
      <c r="Q147" s="29">
        <f t="shared" si="69"/>
        <v>3553549.9999999995</v>
      </c>
      <c r="R147" s="22" t="s">
        <v>29</v>
      </c>
      <c r="S147" s="27"/>
      <c r="T147" s="25">
        <f t="shared" si="70"/>
        <v>3436399.9999999995</v>
      </c>
      <c r="U147" s="25">
        <v>40930</v>
      </c>
      <c r="V147" s="30">
        <f t="shared" si="75"/>
        <v>42500</v>
      </c>
      <c r="W147" s="30">
        <f>V147-(V147*4.5%)-(V147-U147)*20/120</f>
        <v>40325.833333333336</v>
      </c>
      <c r="X147" s="30">
        <f t="shared" si="6"/>
        <v>3319249.9999999995</v>
      </c>
      <c r="Y147" s="30">
        <f t="shared" si="7"/>
        <v>3149447.5833333335</v>
      </c>
      <c r="Z147" s="32"/>
      <c r="AA147" s="33">
        <f t="shared" si="74"/>
        <v>11300</v>
      </c>
    </row>
    <row r="148" spans="1:27" ht="12.75" hidden="1" customHeight="1">
      <c r="A148" s="22">
        <v>2</v>
      </c>
      <c r="B148" s="22">
        <v>1</v>
      </c>
      <c r="C148" s="22">
        <v>3</v>
      </c>
      <c r="D148" s="22">
        <v>3</v>
      </c>
      <c r="E148" s="23">
        <v>45</v>
      </c>
      <c r="F148" s="22">
        <v>8</v>
      </c>
      <c r="G148" s="24">
        <v>1</v>
      </c>
      <c r="H148" s="39">
        <v>18.600000000000001</v>
      </c>
      <c r="I148" s="39">
        <v>43.6</v>
      </c>
      <c r="J148" s="26">
        <v>45.4</v>
      </c>
      <c r="K148" s="25">
        <f t="shared" si="30"/>
        <v>45.4</v>
      </c>
      <c r="L148" s="27">
        <v>44500</v>
      </c>
      <c r="M148" s="27">
        <f t="shared" si="31"/>
        <v>2020300</v>
      </c>
      <c r="N148" s="28">
        <v>45000</v>
      </c>
      <c r="O148" s="27">
        <v>2000</v>
      </c>
      <c r="P148" s="29">
        <v>43500</v>
      </c>
      <c r="Q148" s="29">
        <f t="shared" si="69"/>
        <v>1974900</v>
      </c>
      <c r="R148" s="22" t="s">
        <v>29</v>
      </c>
      <c r="S148" s="46"/>
      <c r="T148" s="25">
        <f t="shared" si="70"/>
        <v>2020300</v>
      </c>
      <c r="U148" s="39">
        <v>40930</v>
      </c>
      <c r="V148" s="41">
        <f t="shared" si="75"/>
        <v>40500</v>
      </c>
      <c r="W148" s="41">
        <f>V148-(V148*4.5%)-(V148-U148)*18/118</f>
        <v>38743.093220338982</v>
      </c>
      <c r="X148" s="41">
        <f t="shared" si="6"/>
        <v>1838700</v>
      </c>
      <c r="Y148" s="41">
        <f t="shared" si="7"/>
        <v>1758936.4322033897</v>
      </c>
      <c r="Z148" s="31"/>
      <c r="AA148" s="42">
        <f t="shared" si="74"/>
        <v>9300</v>
      </c>
    </row>
    <row r="149" spans="1:27" ht="12.75" hidden="1" customHeight="1">
      <c r="A149" s="22">
        <v>2</v>
      </c>
      <c r="B149" s="22">
        <v>1</v>
      </c>
      <c r="C149" s="22">
        <v>1</v>
      </c>
      <c r="D149" s="22">
        <v>1</v>
      </c>
      <c r="E149" s="23">
        <v>57</v>
      </c>
      <c r="F149" s="22">
        <v>10</v>
      </c>
      <c r="G149" s="24">
        <v>1</v>
      </c>
      <c r="H149" s="25">
        <v>19.5</v>
      </c>
      <c r="I149" s="25">
        <v>45.1</v>
      </c>
      <c r="J149" s="26">
        <v>46.5</v>
      </c>
      <c r="K149" s="25">
        <f t="shared" si="30"/>
        <v>46.5</v>
      </c>
      <c r="L149" s="27">
        <v>44500</v>
      </c>
      <c r="M149" s="27">
        <f t="shared" si="31"/>
        <v>2069250</v>
      </c>
      <c r="N149" s="28">
        <v>43000</v>
      </c>
      <c r="O149" s="27">
        <v>2000</v>
      </c>
      <c r="P149" s="29">
        <v>50500</v>
      </c>
      <c r="Q149" s="29">
        <f t="shared" si="69"/>
        <v>2348250</v>
      </c>
      <c r="R149" s="22" t="s">
        <v>29</v>
      </c>
      <c r="S149" s="27"/>
      <c r="T149" s="25">
        <f t="shared" si="70"/>
        <v>2069250</v>
      </c>
      <c r="U149" s="25">
        <v>40930</v>
      </c>
      <c r="V149" s="30">
        <f t="shared" si="75"/>
        <v>47500</v>
      </c>
      <c r="W149" s="30">
        <f>V149-(V149*4.5%)-(V149-U149)*20/120</f>
        <v>44267.5</v>
      </c>
      <c r="X149" s="30">
        <f t="shared" si="6"/>
        <v>2208750</v>
      </c>
      <c r="Y149" s="30">
        <f t="shared" si="7"/>
        <v>2058438.75</v>
      </c>
      <c r="Z149" s="32"/>
      <c r="AA149" s="33">
        <f t="shared" si="74"/>
        <v>16300</v>
      </c>
    </row>
    <row r="150" spans="1:27" ht="12.75" hidden="1" customHeight="1">
      <c r="A150" s="22">
        <v>2</v>
      </c>
      <c r="B150" s="22">
        <v>1</v>
      </c>
      <c r="C150" s="22">
        <v>2</v>
      </c>
      <c r="D150" s="22">
        <v>2</v>
      </c>
      <c r="E150" s="23">
        <v>58</v>
      </c>
      <c r="F150" s="22">
        <v>10</v>
      </c>
      <c r="G150" s="24">
        <v>1</v>
      </c>
      <c r="H150" s="39">
        <v>18.899999999999999</v>
      </c>
      <c r="I150" s="39">
        <v>47.3</v>
      </c>
      <c r="J150" s="26">
        <v>48.2</v>
      </c>
      <c r="K150" s="25">
        <f t="shared" si="30"/>
        <v>48.2</v>
      </c>
      <c r="L150" s="27">
        <v>44500</v>
      </c>
      <c r="M150" s="27">
        <f t="shared" si="31"/>
        <v>2144900</v>
      </c>
      <c r="N150" s="28">
        <v>44000</v>
      </c>
      <c r="O150" s="27">
        <v>2000</v>
      </c>
      <c r="P150" s="29">
        <v>40500</v>
      </c>
      <c r="Q150" s="29">
        <f t="shared" si="69"/>
        <v>1952100</v>
      </c>
      <c r="R150" s="22" t="s">
        <v>29</v>
      </c>
      <c r="S150" s="27"/>
      <c r="T150" s="25">
        <f t="shared" si="70"/>
        <v>2144900</v>
      </c>
      <c r="U150" s="39">
        <v>40930</v>
      </c>
      <c r="V150" s="41">
        <f t="shared" si="75"/>
        <v>37500</v>
      </c>
      <c r="W150" s="41">
        <f t="shared" ref="W150:W151" si="77">V150-(V150*4.5%)-(V150-U150)*18/118</f>
        <v>36335.720338983054</v>
      </c>
      <c r="X150" s="41">
        <f t="shared" si="6"/>
        <v>1807500</v>
      </c>
      <c r="Y150" s="41">
        <f t="shared" si="7"/>
        <v>1751381.7203389832</v>
      </c>
      <c r="Z150" s="31"/>
      <c r="AA150" s="42">
        <f t="shared" si="74"/>
        <v>6300</v>
      </c>
    </row>
    <row r="151" spans="1:27" ht="12.75" hidden="1" customHeight="1">
      <c r="A151" s="22">
        <v>2</v>
      </c>
      <c r="B151" s="22">
        <v>1</v>
      </c>
      <c r="C151" s="22">
        <v>5</v>
      </c>
      <c r="D151" s="22">
        <v>5</v>
      </c>
      <c r="E151" s="23">
        <v>61</v>
      </c>
      <c r="F151" s="22">
        <v>10</v>
      </c>
      <c r="G151" s="24">
        <v>1</v>
      </c>
      <c r="H151" s="39">
        <v>19</v>
      </c>
      <c r="I151" s="39">
        <v>46.5</v>
      </c>
      <c r="J151" s="26">
        <v>47.6</v>
      </c>
      <c r="K151" s="25">
        <f t="shared" si="30"/>
        <v>47.6</v>
      </c>
      <c r="L151" s="27">
        <v>44500</v>
      </c>
      <c r="M151" s="27">
        <f t="shared" si="31"/>
        <v>2118200</v>
      </c>
      <c r="N151" s="28">
        <v>43000</v>
      </c>
      <c r="O151" s="27">
        <v>2000</v>
      </c>
      <c r="P151" s="29">
        <v>38199.58</v>
      </c>
      <c r="Q151" s="29">
        <f t="shared" si="69"/>
        <v>1818300.0080000001</v>
      </c>
      <c r="R151" s="22" t="s">
        <v>29</v>
      </c>
      <c r="S151" s="40"/>
      <c r="T151" s="25">
        <f t="shared" si="70"/>
        <v>2118200</v>
      </c>
      <c r="U151" s="39">
        <v>35000</v>
      </c>
      <c r="V151" s="41">
        <f t="shared" si="75"/>
        <v>35199.58</v>
      </c>
      <c r="W151" s="41">
        <f t="shared" si="77"/>
        <v>33585.15449322034</v>
      </c>
      <c r="X151" s="41">
        <f t="shared" si="6"/>
        <v>1675500.0080000001</v>
      </c>
      <c r="Y151" s="41">
        <f t="shared" si="7"/>
        <v>1598653.3538772883</v>
      </c>
      <c r="Z151" s="31"/>
      <c r="AA151" s="42">
        <f t="shared" si="74"/>
        <v>3999.5800000000017</v>
      </c>
    </row>
    <row r="152" spans="1:27" ht="12.75" hidden="1" customHeight="1">
      <c r="A152" s="34">
        <v>2</v>
      </c>
      <c r="B152" s="34">
        <v>1</v>
      </c>
      <c r="C152" s="34">
        <v>6</v>
      </c>
      <c r="D152" s="34">
        <v>6</v>
      </c>
      <c r="E152" s="35">
        <v>62</v>
      </c>
      <c r="F152" s="34">
        <v>10</v>
      </c>
      <c r="G152" s="36">
        <v>2</v>
      </c>
      <c r="H152" s="25">
        <v>35.799999999999997</v>
      </c>
      <c r="I152" s="25">
        <v>73.900000000000006</v>
      </c>
      <c r="J152" s="37">
        <v>78.099999999999994</v>
      </c>
      <c r="K152" s="25">
        <f t="shared" si="30"/>
        <v>78.099999999999994</v>
      </c>
      <c r="L152" s="27">
        <v>44000</v>
      </c>
      <c r="M152" s="27">
        <f t="shared" si="31"/>
        <v>3436399.9999999995</v>
      </c>
      <c r="N152" s="28">
        <v>42500</v>
      </c>
      <c r="O152" s="27">
        <v>2000</v>
      </c>
      <c r="P152" s="38">
        <v>47000</v>
      </c>
      <c r="Q152" s="38">
        <f t="shared" si="69"/>
        <v>3670699.9999999995</v>
      </c>
      <c r="R152" s="34" t="s">
        <v>33</v>
      </c>
      <c r="S152" s="27"/>
      <c r="T152" s="25">
        <f t="shared" si="70"/>
        <v>3436399.9999999995</v>
      </c>
      <c r="U152" s="25">
        <v>40930</v>
      </c>
      <c r="V152" s="30">
        <f t="shared" si="75"/>
        <v>44000</v>
      </c>
      <c r="W152" s="30">
        <f t="shared" ref="W152:W154" si="78">V152-(V152*4.5%)-(V152-U152)*20/120</f>
        <v>41508.333333333336</v>
      </c>
      <c r="X152" s="30">
        <f t="shared" si="6"/>
        <v>3436399.9999999995</v>
      </c>
      <c r="Y152" s="30">
        <f t="shared" si="7"/>
        <v>3241800.8333333335</v>
      </c>
      <c r="Z152" s="32"/>
      <c r="AA152" s="33">
        <f t="shared" si="74"/>
        <v>12800</v>
      </c>
    </row>
    <row r="153" spans="1:27" ht="12.75" hidden="1" customHeight="1">
      <c r="A153" s="22">
        <v>2</v>
      </c>
      <c r="B153" s="22">
        <v>1</v>
      </c>
      <c r="C153" s="22">
        <v>7</v>
      </c>
      <c r="D153" s="22">
        <v>7</v>
      </c>
      <c r="E153" s="23">
        <v>63</v>
      </c>
      <c r="F153" s="22">
        <v>10</v>
      </c>
      <c r="G153" s="24">
        <v>1</v>
      </c>
      <c r="H153" s="25">
        <v>19.5</v>
      </c>
      <c r="I153" s="25">
        <v>47.3</v>
      </c>
      <c r="J153" s="26">
        <v>48.7</v>
      </c>
      <c r="K153" s="25">
        <f t="shared" si="30"/>
        <v>48.7</v>
      </c>
      <c r="L153" s="27">
        <v>44500</v>
      </c>
      <c r="M153" s="27">
        <f t="shared" si="31"/>
        <v>2167150</v>
      </c>
      <c r="N153" s="28">
        <v>42000</v>
      </c>
      <c r="O153" s="27">
        <v>2000</v>
      </c>
      <c r="P153" s="29">
        <v>46000</v>
      </c>
      <c r="Q153" s="29">
        <f t="shared" si="69"/>
        <v>2240200</v>
      </c>
      <c r="R153" s="22" t="s">
        <v>29</v>
      </c>
      <c r="S153" s="27"/>
      <c r="T153" s="25">
        <f t="shared" si="70"/>
        <v>2167150</v>
      </c>
      <c r="U153" s="25">
        <v>40930</v>
      </c>
      <c r="V153" s="30">
        <f t="shared" si="75"/>
        <v>43000</v>
      </c>
      <c r="W153" s="30">
        <f t="shared" si="78"/>
        <v>40720</v>
      </c>
      <c r="X153" s="30">
        <f t="shared" si="6"/>
        <v>2094100.0000000002</v>
      </c>
      <c r="Y153" s="30">
        <f t="shared" si="7"/>
        <v>1983064</v>
      </c>
      <c r="Z153" s="32"/>
      <c r="AA153" s="33">
        <f t="shared" si="74"/>
        <v>11800</v>
      </c>
    </row>
    <row r="154" spans="1:27" ht="12.75" hidden="1" customHeight="1">
      <c r="A154" s="22">
        <v>2</v>
      </c>
      <c r="B154" s="22">
        <v>1</v>
      </c>
      <c r="C154" s="22">
        <v>1</v>
      </c>
      <c r="D154" s="22">
        <v>1</v>
      </c>
      <c r="E154" s="23">
        <v>71</v>
      </c>
      <c r="F154" s="22">
        <v>12</v>
      </c>
      <c r="G154" s="24">
        <v>1</v>
      </c>
      <c r="H154" s="25">
        <v>19.5</v>
      </c>
      <c r="I154" s="25">
        <v>45.1</v>
      </c>
      <c r="J154" s="26">
        <v>46.5</v>
      </c>
      <c r="K154" s="25">
        <f t="shared" si="30"/>
        <v>46.5</v>
      </c>
      <c r="L154" s="27">
        <v>44000</v>
      </c>
      <c r="M154" s="27">
        <f t="shared" si="31"/>
        <v>2046000</v>
      </c>
      <c r="N154" s="28">
        <v>43000</v>
      </c>
      <c r="O154" s="27">
        <v>2000</v>
      </c>
      <c r="P154" s="29">
        <v>43000</v>
      </c>
      <c r="Q154" s="29">
        <f t="shared" si="69"/>
        <v>1999500</v>
      </c>
      <c r="R154" s="22" t="s">
        <v>29</v>
      </c>
      <c r="S154" s="27"/>
      <c r="T154" s="25">
        <f t="shared" si="70"/>
        <v>2046000</v>
      </c>
      <c r="U154" s="25">
        <v>40930</v>
      </c>
      <c r="V154" s="30">
        <f t="shared" si="75"/>
        <v>40000</v>
      </c>
      <c r="W154" s="30">
        <f t="shared" si="78"/>
        <v>38355</v>
      </c>
      <c r="X154" s="30">
        <f t="shared" si="6"/>
        <v>1860000</v>
      </c>
      <c r="Y154" s="30">
        <f t="shared" si="7"/>
        <v>1783507.5</v>
      </c>
      <c r="Z154" s="32"/>
      <c r="AA154" s="33">
        <f t="shared" si="74"/>
        <v>8800</v>
      </c>
    </row>
    <row r="155" spans="1:27" ht="12.75" hidden="1" customHeight="1">
      <c r="A155" s="22">
        <v>2</v>
      </c>
      <c r="B155" s="22">
        <v>1</v>
      </c>
      <c r="C155" s="22">
        <v>4</v>
      </c>
      <c r="D155" s="22">
        <v>4</v>
      </c>
      <c r="E155" s="23">
        <v>74</v>
      </c>
      <c r="F155" s="22">
        <v>12</v>
      </c>
      <c r="G155" s="24">
        <v>1</v>
      </c>
      <c r="H155" s="39">
        <v>19</v>
      </c>
      <c r="I155" s="39">
        <v>44.8</v>
      </c>
      <c r="J155" s="26">
        <v>45.9</v>
      </c>
      <c r="K155" s="55">
        <f t="shared" si="30"/>
        <v>45.9</v>
      </c>
      <c r="L155" s="46">
        <v>44000</v>
      </c>
      <c r="M155" s="46">
        <f t="shared" si="31"/>
        <v>2019600</v>
      </c>
      <c r="N155" s="66">
        <v>44000</v>
      </c>
      <c r="O155" s="66">
        <v>2000</v>
      </c>
      <c r="P155" s="29">
        <v>39250</v>
      </c>
      <c r="Q155" s="29">
        <f t="shared" si="69"/>
        <v>1801575</v>
      </c>
      <c r="R155" s="22" t="s">
        <v>29</v>
      </c>
      <c r="S155" s="40"/>
      <c r="T155" s="55">
        <f t="shared" si="70"/>
        <v>2019600</v>
      </c>
      <c r="U155" s="39">
        <v>35000</v>
      </c>
      <c r="V155" s="41">
        <f t="shared" ref="V155:V156" si="79">P155</f>
        <v>39250</v>
      </c>
      <c r="W155" s="41">
        <f>V155-(V155*4.5%)-(V155-U155)*18/118</f>
        <v>36835.444915254237</v>
      </c>
      <c r="X155" s="41">
        <f t="shared" si="6"/>
        <v>1801575</v>
      </c>
      <c r="Y155" s="41">
        <f t="shared" si="7"/>
        <v>1690746.9216101693</v>
      </c>
      <c r="Z155" s="31"/>
      <c r="AA155" s="33">
        <f t="shared" si="74"/>
        <v>8050</v>
      </c>
    </row>
    <row r="156" spans="1:27" ht="12.75" hidden="1" customHeight="1">
      <c r="A156" s="22">
        <v>2</v>
      </c>
      <c r="B156" s="22">
        <v>1</v>
      </c>
      <c r="C156" s="22">
        <v>6</v>
      </c>
      <c r="D156" s="22">
        <v>6</v>
      </c>
      <c r="E156" s="23">
        <v>76</v>
      </c>
      <c r="F156" s="22">
        <v>12</v>
      </c>
      <c r="G156" s="24">
        <v>2</v>
      </c>
      <c r="H156" s="55">
        <v>35.799999999999997</v>
      </c>
      <c r="I156" s="55">
        <v>73.900000000000006</v>
      </c>
      <c r="J156" s="26">
        <v>78.099999999999994</v>
      </c>
      <c r="K156" s="25">
        <f t="shared" si="30"/>
        <v>78.099999999999994</v>
      </c>
      <c r="L156" s="27">
        <v>43500</v>
      </c>
      <c r="M156" s="27">
        <f t="shared" si="31"/>
        <v>3397349.9999999995</v>
      </c>
      <c r="N156" s="28">
        <v>42500</v>
      </c>
      <c r="O156" s="27">
        <v>2000</v>
      </c>
      <c r="P156" s="29">
        <v>44250</v>
      </c>
      <c r="Q156" s="29">
        <f t="shared" si="69"/>
        <v>3455924.9999999995</v>
      </c>
      <c r="R156" s="22" t="s">
        <v>29</v>
      </c>
      <c r="S156" s="27"/>
      <c r="T156" s="25">
        <f t="shared" si="70"/>
        <v>3397349.9999999995</v>
      </c>
      <c r="U156" s="55">
        <v>40930</v>
      </c>
      <c r="V156" s="30">
        <f t="shared" si="79"/>
        <v>44250</v>
      </c>
      <c r="W156" s="30">
        <f>V156-(V156*4.5%)</f>
        <v>42258.75</v>
      </c>
      <c r="X156" s="58">
        <f t="shared" si="6"/>
        <v>3455924.9999999995</v>
      </c>
      <c r="Y156" s="30">
        <f t="shared" si="7"/>
        <v>3300408.3749999995</v>
      </c>
      <c r="Z156" s="59"/>
      <c r="AA156" s="60">
        <f t="shared" si="74"/>
        <v>13050</v>
      </c>
    </row>
    <row r="157" spans="1:27" ht="12.75" hidden="1" customHeight="1">
      <c r="A157" s="34">
        <v>2</v>
      </c>
      <c r="B157" s="34">
        <v>1</v>
      </c>
      <c r="C157" s="34">
        <v>3</v>
      </c>
      <c r="D157" s="34">
        <v>3</v>
      </c>
      <c r="E157" s="35">
        <v>87</v>
      </c>
      <c r="F157" s="34">
        <v>14</v>
      </c>
      <c r="G157" s="35">
        <v>1</v>
      </c>
      <c r="H157" s="25">
        <v>18.600000000000001</v>
      </c>
      <c r="I157" s="25">
        <v>43.6</v>
      </c>
      <c r="J157" s="37">
        <v>45.4</v>
      </c>
      <c r="K157" s="25">
        <f t="shared" si="30"/>
        <v>45.4</v>
      </c>
      <c r="L157" s="27">
        <v>44000</v>
      </c>
      <c r="M157" s="27">
        <f t="shared" si="31"/>
        <v>1997600</v>
      </c>
      <c r="N157" s="28">
        <v>45000</v>
      </c>
      <c r="O157" s="27">
        <v>2000</v>
      </c>
      <c r="P157" s="38">
        <v>55000</v>
      </c>
      <c r="Q157" s="38">
        <f t="shared" si="69"/>
        <v>2497000</v>
      </c>
      <c r="R157" s="34" t="s">
        <v>33</v>
      </c>
      <c r="S157" s="27"/>
      <c r="T157" s="25">
        <f t="shared" si="70"/>
        <v>1997600</v>
      </c>
      <c r="U157" s="25">
        <v>40930</v>
      </c>
      <c r="V157" s="30">
        <f t="shared" ref="V157:V158" si="80">P157-3000</f>
        <v>52000</v>
      </c>
      <c r="W157" s="30">
        <f>V157-(V157*4.5%)-(V157-U157)*20/120</f>
        <v>47815</v>
      </c>
      <c r="X157" s="30">
        <f t="shared" si="6"/>
        <v>2360800</v>
      </c>
      <c r="Y157" s="30">
        <f t="shared" si="7"/>
        <v>2170801</v>
      </c>
      <c r="Z157" s="32"/>
      <c r="AA157" s="32"/>
    </row>
    <row r="158" spans="1:27" ht="12.75" hidden="1" customHeight="1">
      <c r="A158" s="22">
        <v>2</v>
      </c>
      <c r="B158" s="22">
        <v>1</v>
      </c>
      <c r="C158" s="22">
        <v>6</v>
      </c>
      <c r="D158" s="22">
        <v>6</v>
      </c>
      <c r="E158" s="23">
        <v>90</v>
      </c>
      <c r="F158" s="22">
        <v>14</v>
      </c>
      <c r="G158" s="23">
        <v>2</v>
      </c>
      <c r="H158" s="39">
        <v>35.799999999999997</v>
      </c>
      <c r="I158" s="39">
        <v>73.900000000000006</v>
      </c>
      <c r="J158" s="26">
        <v>78.099999999999994</v>
      </c>
      <c r="K158" s="25">
        <f t="shared" si="30"/>
        <v>78.099999999999994</v>
      </c>
      <c r="L158" s="27">
        <v>43500</v>
      </c>
      <c r="M158" s="27">
        <f t="shared" si="31"/>
        <v>3397349.9999999995</v>
      </c>
      <c r="N158" s="28">
        <v>42500</v>
      </c>
      <c r="O158" s="27">
        <v>2000</v>
      </c>
      <c r="P158" s="29">
        <v>37250</v>
      </c>
      <c r="Q158" s="29">
        <f t="shared" si="69"/>
        <v>2909225</v>
      </c>
      <c r="R158" s="22" t="s">
        <v>29</v>
      </c>
      <c r="S158" s="27"/>
      <c r="T158" s="25">
        <f t="shared" si="70"/>
        <v>3397349.9999999995</v>
      </c>
      <c r="U158" s="39">
        <v>40930</v>
      </c>
      <c r="V158" s="41">
        <f t="shared" si="80"/>
        <v>34250</v>
      </c>
      <c r="W158" s="41">
        <f>V158-(V158*4.5%)-(V158-U158)*18/118</f>
        <v>33727.733050847455</v>
      </c>
      <c r="X158" s="41">
        <f t="shared" si="6"/>
        <v>2674925</v>
      </c>
      <c r="Y158" s="41">
        <f t="shared" si="7"/>
        <v>2634135.9512711861</v>
      </c>
      <c r="Z158" s="31"/>
      <c r="AA158" s="42">
        <f t="shared" ref="AA158:AA163" si="81">V158-$AA$1</f>
        <v>3050</v>
      </c>
    </row>
    <row r="159" spans="1:27" ht="12.75" hidden="1" customHeight="1">
      <c r="A159" s="22">
        <v>2</v>
      </c>
      <c r="B159" s="22">
        <v>1</v>
      </c>
      <c r="C159" s="22">
        <v>1</v>
      </c>
      <c r="D159" s="22">
        <v>1</v>
      </c>
      <c r="E159" s="23">
        <v>92</v>
      </c>
      <c r="F159" s="22">
        <v>15</v>
      </c>
      <c r="G159" s="23">
        <v>1</v>
      </c>
      <c r="H159" s="55">
        <v>19.5</v>
      </c>
      <c r="I159" s="55">
        <v>45.1</v>
      </c>
      <c r="J159" s="26">
        <v>46.5</v>
      </c>
      <c r="K159" s="25">
        <f t="shared" si="30"/>
        <v>46.5</v>
      </c>
      <c r="L159" s="27">
        <v>44000</v>
      </c>
      <c r="M159" s="27">
        <f t="shared" si="31"/>
        <v>2046000</v>
      </c>
      <c r="N159" s="28">
        <v>43000</v>
      </c>
      <c r="O159" s="27">
        <v>2000</v>
      </c>
      <c r="P159" s="29">
        <v>41000</v>
      </c>
      <c r="Q159" s="29">
        <f t="shared" si="69"/>
        <v>1906500</v>
      </c>
      <c r="R159" s="22" t="s">
        <v>29</v>
      </c>
      <c r="S159" s="27"/>
      <c r="T159" s="25">
        <f t="shared" si="70"/>
        <v>2046000</v>
      </c>
      <c r="U159" s="55">
        <v>40930</v>
      </c>
      <c r="V159" s="30">
        <f>P159</f>
        <v>41000</v>
      </c>
      <c r="W159" s="30">
        <f>V159-(V159*4.5%)</f>
        <v>39155</v>
      </c>
      <c r="X159" s="58">
        <f t="shared" si="6"/>
        <v>1906500</v>
      </c>
      <c r="Y159" s="30">
        <f t="shared" si="7"/>
        <v>1820707.5</v>
      </c>
      <c r="Z159" s="59"/>
      <c r="AA159" s="60">
        <f t="shared" si="81"/>
        <v>9800</v>
      </c>
    </row>
    <row r="160" spans="1:27" ht="12.75" hidden="1" customHeight="1">
      <c r="A160" s="22">
        <v>2</v>
      </c>
      <c r="B160" s="22">
        <v>1</v>
      </c>
      <c r="C160" s="22">
        <v>2</v>
      </c>
      <c r="D160" s="22">
        <v>2</v>
      </c>
      <c r="E160" s="23">
        <v>93</v>
      </c>
      <c r="F160" s="22">
        <v>15</v>
      </c>
      <c r="G160" s="23">
        <v>1</v>
      </c>
      <c r="H160" s="25">
        <v>18.899999999999999</v>
      </c>
      <c r="I160" s="25">
        <v>47.3</v>
      </c>
      <c r="J160" s="26">
        <v>48.2</v>
      </c>
      <c r="K160" s="25">
        <f t="shared" si="30"/>
        <v>48.2</v>
      </c>
      <c r="L160" s="27">
        <v>44000</v>
      </c>
      <c r="M160" s="27">
        <f t="shared" si="31"/>
        <v>2120800</v>
      </c>
      <c r="N160" s="28">
        <v>44000</v>
      </c>
      <c r="O160" s="27">
        <v>2000</v>
      </c>
      <c r="P160" s="29">
        <v>47000</v>
      </c>
      <c r="Q160" s="29">
        <f t="shared" si="69"/>
        <v>2265400</v>
      </c>
      <c r="R160" s="22" t="s">
        <v>29</v>
      </c>
      <c r="S160" s="27"/>
      <c r="T160" s="25">
        <f t="shared" si="70"/>
        <v>2120800</v>
      </c>
      <c r="U160" s="25">
        <v>40930</v>
      </c>
      <c r="V160" s="30">
        <f>P160-3000</f>
        <v>44000</v>
      </c>
      <c r="W160" s="30">
        <f>V160-(V160*4.5%)-(V160-U160)*20/120</f>
        <v>41508.333333333336</v>
      </c>
      <c r="X160" s="30">
        <f t="shared" si="6"/>
        <v>2120800</v>
      </c>
      <c r="Y160" s="30">
        <f t="shared" si="7"/>
        <v>2000701.666666667</v>
      </c>
      <c r="Z160" s="32"/>
      <c r="AA160" s="33">
        <f t="shared" si="81"/>
        <v>12800</v>
      </c>
    </row>
    <row r="161" spans="1:27" ht="12.75" hidden="1" customHeight="1">
      <c r="A161" s="22">
        <v>2</v>
      </c>
      <c r="B161" s="22">
        <v>1</v>
      </c>
      <c r="C161" s="22">
        <v>4</v>
      </c>
      <c r="D161" s="22">
        <v>4</v>
      </c>
      <c r="E161" s="23">
        <v>95</v>
      </c>
      <c r="F161" s="22">
        <v>15</v>
      </c>
      <c r="G161" s="23">
        <v>1</v>
      </c>
      <c r="H161" s="39">
        <v>19</v>
      </c>
      <c r="I161" s="39">
        <v>44.8</v>
      </c>
      <c r="J161" s="26">
        <v>45.9</v>
      </c>
      <c r="K161" s="39">
        <f t="shared" si="30"/>
        <v>45.9</v>
      </c>
      <c r="L161" s="40">
        <v>43000</v>
      </c>
      <c r="M161" s="40">
        <f t="shared" si="31"/>
        <v>1973700</v>
      </c>
      <c r="N161" s="28">
        <v>42000</v>
      </c>
      <c r="O161" s="28"/>
      <c r="P161" s="29"/>
      <c r="Q161" s="28">
        <f>N161*J161</f>
        <v>1927800</v>
      </c>
      <c r="R161" s="22" t="s">
        <v>29</v>
      </c>
      <c r="S161" s="40"/>
      <c r="T161" s="39"/>
      <c r="U161" s="39"/>
      <c r="V161" s="74"/>
      <c r="W161" s="74"/>
      <c r="X161" s="41">
        <f t="shared" si="6"/>
        <v>0</v>
      </c>
      <c r="Y161" s="41">
        <f t="shared" si="7"/>
        <v>0</v>
      </c>
      <c r="Z161" s="32"/>
      <c r="AA161" s="33">
        <f t="shared" si="81"/>
        <v>-31200</v>
      </c>
    </row>
    <row r="162" spans="1:27" ht="12.75" hidden="1" customHeight="1">
      <c r="A162" s="22">
        <v>2</v>
      </c>
      <c r="B162" s="22">
        <v>2</v>
      </c>
      <c r="C162" s="22">
        <v>2</v>
      </c>
      <c r="D162" s="22">
        <v>9</v>
      </c>
      <c r="E162" s="23">
        <v>107</v>
      </c>
      <c r="F162" s="22">
        <v>2</v>
      </c>
      <c r="G162" s="23">
        <v>2</v>
      </c>
      <c r="H162" s="39">
        <v>35.200000000000003</v>
      </c>
      <c r="I162" s="39">
        <v>69.400000000000006</v>
      </c>
      <c r="J162" s="26">
        <v>70.5</v>
      </c>
      <c r="K162" s="25">
        <f t="shared" si="30"/>
        <v>70.5</v>
      </c>
      <c r="L162" s="27">
        <v>44500</v>
      </c>
      <c r="M162" s="27">
        <f t="shared" si="31"/>
        <v>3137250</v>
      </c>
      <c r="N162" s="28">
        <v>40500</v>
      </c>
      <c r="O162" s="27">
        <v>2000</v>
      </c>
      <c r="P162" s="29">
        <v>34750</v>
      </c>
      <c r="Q162" s="29">
        <f t="shared" ref="Q162:Q207" si="82">P162*J162</f>
        <v>2449875</v>
      </c>
      <c r="R162" s="22" t="s">
        <v>29</v>
      </c>
      <c r="S162" s="40"/>
      <c r="T162" s="25">
        <f t="shared" ref="T162:T205" si="83">L162*K162</f>
        <v>3137250</v>
      </c>
      <c r="U162" s="39">
        <v>35000</v>
      </c>
      <c r="V162" s="41">
        <f>P162-3000</f>
        <v>31750</v>
      </c>
      <c r="W162" s="68">
        <f t="shared" ref="W162:W163" si="84">V162-(V162*4.5%)-(V162-U162)*18/118</f>
        <v>30817.012711864405</v>
      </c>
      <c r="X162" s="41">
        <f t="shared" si="6"/>
        <v>2238375</v>
      </c>
      <c r="Y162" s="41">
        <f t="shared" si="7"/>
        <v>2172599.3961864407</v>
      </c>
      <c r="Z162" s="31"/>
      <c r="AA162" s="42">
        <f t="shared" si="81"/>
        <v>550</v>
      </c>
    </row>
    <row r="163" spans="1:27" ht="12.75" hidden="1" customHeight="1">
      <c r="A163" s="75">
        <v>2</v>
      </c>
      <c r="B163" s="75">
        <v>2</v>
      </c>
      <c r="C163" s="75">
        <v>3</v>
      </c>
      <c r="D163" s="75">
        <v>10</v>
      </c>
      <c r="E163" s="76">
        <v>108</v>
      </c>
      <c r="F163" s="75">
        <v>2</v>
      </c>
      <c r="G163" s="76">
        <v>2</v>
      </c>
      <c r="H163" s="77">
        <v>35.200000000000003</v>
      </c>
      <c r="I163" s="77">
        <v>69.5</v>
      </c>
      <c r="J163" s="78">
        <v>70.599999999999994</v>
      </c>
      <c r="K163" s="77">
        <f t="shared" si="30"/>
        <v>70.599999999999994</v>
      </c>
      <c r="L163" s="68">
        <v>44500</v>
      </c>
      <c r="M163" s="68">
        <f t="shared" si="31"/>
        <v>3141699.9999999995</v>
      </c>
      <c r="N163" s="28">
        <v>40500</v>
      </c>
      <c r="O163" s="29">
        <v>2000</v>
      </c>
      <c r="P163" s="29">
        <v>35500</v>
      </c>
      <c r="Q163" s="29">
        <f t="shared" si="82"/>
        <v>2506300</v>
      </c>
      <c r="R163" s="22" t="s">
        <v>29</v>
      </c>
      <c r="S163" s="68"/>
      <c r="T163" s="55">
        <f t="shared" si="83"/>
        <v>3141699.9999999995</v>
      </c>
      <c r="U163" s="77">
        <v>35000</v>
      </c>
      <c r="V163" s="41">
        <f>P163</f>
        <v>35500</v>
      </c>
      <c r="W163" s="41">
        <f t="shared" si="84"/>
        <v>33826.228813559319</v>
      </c>
      <c r="X163" s="41">
        <f t="shared" si="6"/>
        <v>2506300</v>
      </c>
      <c r="Y163" s="41">
        <f t="shared" si="7"/>
        <v>2388131.7542372877</v>
      </c>
      <c r="Z163" s="32"/>
      <c r="AA163" s="33">
        <f t="shared" si="81"/>
        <v>4300</v>
      </c>
    </row>
    <row r="164" spans="1:27" ht="12.75" hidden="1" customHeight="1">
      <c r="A164" s="52">
        <v>2</v>
      </c>
      <c r="B164" s="52">
        <v>2</v>
      </c>
      <c r="C164" s="52">
        <v>3</v>
      </c>
      <c r="D164" s="52">
        <v>10</v>
      </c>
      <c r="E164" s="53">
        <v>140</v>
      </c>
      <c r="F164" s="52">
        <v>10</v>
      </c>
      <c r="G164" s="54">
        <v>2</v>
      </c>
      <c r="H164" s="25">
        <v>35.200000000000003</v>
      </c>
      <c r="I164" s="25">
        <v>71.099999999999994</v>
      </c>
      <c r="J164" s="56">
        <v>72.2</v>
      </c>
      <c r="K164" s="25">
        <f t="shared" si="30"/>
        <v>72.2</v>
      </c>
      <c r="L164" s="27">
        <v>44000</v>
      </c>
      <c r="M164" s="27">
        <f t="shared" si="31"/>
        <v>3176800</v>
      </c>
      <c r="N164" s="28">
        <v>42500</v>
      </c>
      <c r="O164" s="27">
        <v>2000</v>
      </c>
      <c r="P164" s="57">
        <f>Шахматка!AD95</f>
        <v>52000</v>
      </c>
      <c r="Q164" s="57">
        <f t="shared" si="82"/>
        <v>3754400</v>
      </c>
      <c r="R164" s="52" t="s">
        <v>31</v>
      </c>
      <c r="S164" s="27"/>
      <c r="T164" s="25">
        <f t="shared" si="83"/>
        <v>3176800</v>
      </c>
      <c r="U164" s="25">
        <v>40930</v>
      </c>
      <c r="V164" s="30">
        <f t="shared" ref="V164:V183" si="85">P164-3000</f>
        <v>49000</v>
      </c>
      <c r="W164" s="30">
        <f t="shared" ref="W164:W177" si="86">V164-(V164*4.5%)-(V164-U164)*20/120</f>
        <v>45450</v>
      </c>
      <c r="X164" s="30">
        <f t="shared" si="6"/>
        <v>3537800</v>
      </c>
      <c r="Y164" s="30">
        <f t="shared" si="7"/>
        <v>3281490</v>
      </c>
      <c r="Z164" s="32"/>
      <c r="AA164" s="32"/>
    </row>
    <row r="165" spans="1:27" ht="12.75" hidden="1" customHeight="1">
      <c r="A165" s="337">
        <v>2</v>
      </c>
      <c r="B165" s="337">
        <v>3</v>
      </c>
      <c r="C165" s="337">
        <v>2</v>
      </c>
      <c r="D165" s="337">
        <v>13</v>
      </c>
      <c r="E165" s="338">
        <v>191</v>
      </c>
      <c r="F165" s="337">
        <v>6</v>
      </c>
      <c r="G165" s="339">
        <v>2</v>
      </c>
      <c r="H165" s="25">
        <v>35.299999999999997</v>
      </c>
      <c r="I165" s="25">
        <v>72.3</v>
      </c>
      <c r="J165" s="340">
        <v>76.099999999999994</v>
      </c>
      <c r="K165" s="25">
        <f t="shared" si="30"/>
        <v>76.099999999999994</v>
      </c>
      <c r="L165" s="27">
        <v>44000</v>
      </c>
      <c r="M165" s="27">
        <f t="shared" si="31"/>
        <v>3348399.9999999995</v>
      </c>
      <c r="N165" s="28">
        <v>42500</v>
      </c>
      <c r="O165" s="27">
        <v>2000</v>
      </c>
      <c r="P165" s="341">
        <f>Шахматка!AN95</f>
        <v>52500</v>
      </c>
      <c r="Q165" s="341">
        <f t="shared" si="82"/>
        <v>3995249.9999999995</v>
      </c>
      <c r="R165" s="337" t="s">
        <v>31</v>
      </c>
      <c r="S165" s="27"/>
      <c r="T165" s="25">
        <f t="shared" si="83"/>
        <v>3348399.9999999995</v>
      </c>
      <c r="U165" s="25">
        <v>40930</v>
      </c>
      <c r="V165" s="30">
        <f t="shared" si="85"/>
        <v>49500</v>
      </c>
      <c r="W165" s="30">
        <f t="shared" si="86"/>
        <v>45844.166666666664</v>
      </c>
      <c r="X165" s="30">
        <f t="shared" si="6"/>
        <v>3766949.9999999995</v>
      </c>
      <c r="Y165" s="30">
        <f t="shared" si="7"/>
        <v>3488741.083333333</v>
      </c>
      <c r="Z165" s="32"/>
      <c r="AA165" s="33">
        <f t="shared" ref="AA165:AA173" si="87">V165-$AA$1</f>
        <v>18300</v>
      </c>
    </row>
    <row r="166" spans="1:27" s="348" customFormat="1" ht="12.75" hidden="1" customHeight="1">
      <c r="A166" s="342">
        <v>2</v>
      </c>
      <c r="B166" s="342">
        <v>3</v>
      </c>
      <c r="C166" s="342">
        <v>2</v>
      </c>
      <c r="D166" s="342">
        <v>13</v>
      </c>
      <c r="E166" s="343">
        <v>227</v>
      </c>
      <c r="F166" s="342">
        <v>12</v>
      </c>
      <c r="G166" s="344">
        <v>2</v>
      </c>
      <c r="H166" s="25">
        <v>35.299999999999997</v>
      </c>
      <c r="I166" s="25">
        <v>72.3</v>
      </c>
      <c r="J166" s="345">
        <v>76.099999999999994</v>
      </c>
      <c r="K166" s="25">
        <f t="shared" si="30"/>
        <v>76.099999999999994</v>
      </c>
      <c r="L166" s="27">
        <v>43500</v>
      </c>
      <c r="M166" s="27">
        <f t="shared" si="31"/>
        <v>3310349.9999999995</v>
      </c>
      <c r="N166" s="28">
        <v>42500</v>
      </c>
      <c r="O166" s="27">
        <v>2000</v>
      </c>
      <c r="P166" s="346">
        <f>Шахматка!AN95</f>
        <v>52500</v>
      </c>
      <c r="Q166" s="346">
        <f t="shared" si="82"/>
        <v>3995249.9999999995</v>
      </c>
      <c r="R166" s="342" t="s">
        <v>31</v>
      </c>
      <c r="S166" s="27"/>
      <c r="T166" s="25">
        <f t="shared" si="83"/>
        <v>3310349.9999999995</v>
      </c>
      <c r="U166" s="25">
        <v>40930</v>
      </c>
      <c r="V166" s="30">
        <f t="shared" si="85"/>
        <v>49500</v>
      </c>
      <c r="W166" s="30">
        <f t="shared" si="86"/>
        <v>45844.166666666664</v>
      </c>
      <c r="X166" s="30">
        <f t="shared" si="6"/>
        <v>3766949.9999999995</v>
      </c>
      <c r="Y166" s="30">
        <f t="shared" si="7"/>
        <v>3488741.083333333</v>
      </c>
      <c r="Z166" s="32"/>
      <c r="AA166" s="33">
        <f t="shared" si="87"/>
        <v>18300</v>
      </c>
    </row>
    <row r="167" spans="1:27" ht="12.75" hidden="1" customHeight="1">
      <c r="A167" s="355">
        <v>2</v>
      </c>
      <c r="B167" s="355">
        <v>3</v>
      </c>
      <c r="C167" s="355">
        <v>2</v>
      </c>
      <c r="D167" s="355">
        <v>13</v>
      </c>
      <c r="E167" s="356">
        <v>203</v>
      </c>
      <c r="F167" s="355">
        <v>8</v>
      </c>
      <c r="G167" s="357">
        <v>2</v>
      </c>
      <c r="H167" s="25">
        <v>35.299999999999997</v>
      </c>
      <c r="I167" s="25">
        <v>72.3</v>
      </c>
      <c r="J167" s="358">
        <v>76.099999999999994</v>
      </c>
      <c r="K167" s="25">
        <f t="shared" si="30"/>
        <v>76.099999999999994</v>
      </c>
      <c r="L167" s="27">
        <v>44000</v>
      </c>
      <c r="M167" s="27">
        <f t="shared" si="31"/>
        <v>3348399.9999999995</v>
      </c>
      <c r="N167" s="28">
        <v>42500</v>
      </c>
      <c r="O167" s="27">
        <v>2000</v>
      </c>
      <c r="P167" s="359">
        <v>53000</v>
      </c>
      <c r="Q167" s="359">
        <f t="shared" si="82"/>
        <v>4033299.9999999995</v>
      </c>
      <c r="R167" s="355" t="s">
        <v>31</v>
      </c>
      <c r="S167" s="27"/>
      <c r="T167" s="25">
        <f t="shared" si="83"/>
        <v>3348399.9999999995</v>
      </c>
      <c r="U167" s="25">
        <v>40930</v>
      </c>
      <c r="V167" s="30">
        <f t="shared" si="85"/>
        <v>50000</v>
      </c>
      <c r="W167" s="30">
        <f t="shared" si="86"/>
        <v>46238.333333333336</v>
      </c>
      <c r="X167" s="30">
        <f t="shared" si="6"/>
        <v>3804999.9999999995</v>
      </c>
      <c r="Y167" s="30">
        <f t="shared" si="7"/>
        <v>3518737.1666666665</v>
      </c>
      <c r="Z167" s="32"/>
      <c r="AA167" s="33">
        <f t="shared" si="87"/>
        <v>18800</v>
      </c>
    </row>
    <row r="168" spans="1:27" ht="12.75" hidden="1" customHeight="1">
      <c r="A168" s="34">
        <v>2</v>
      </c>
      <c r="B168" s="34">
        <v>2</v>
      </c>
      <c r="C168" s="34">
        <v>2</v>
      </c>
      <c r="D168" s="34">
        <v>9</v>
      </c>
      <c r="E168" s="35">
        <v>119</v>
      </c>
      <c r="F168" s="34">
        <v>5</v>
      </c>
      <c r="G168" s="35">
        <v>2</v>
      </c>
      <c r="H168" s="25">
        <v>35.200000000000003</v>
      </c>
      <c r="I168" s="25">
        <v>71</v>
      </c>
      <c r="J168" s="37">
        <v>72.099999999999994</v>
      </c>
      <c r="K168" s="25">
        <f t="shared" si="30"/>
        <v>72.099999999999994</v>
      </c>
      <c r="L168" s="27">
        <v>44500</v>
      </c>
      <c r="M168" s="27">
        <f t="shared" si="31"/>
        <v>3208449.9999999995</v>
      </c>
      <c r="N168" s="28">
        <v>42500</v>
      </c>
      <c r="O168" s="27">
        <v>2000</v>
      </c>
      <c r="P168" s="38">
        <v>47000</v>
      </c>
      <c r="Q168" s="38">
        <f t="shared" si="82"/>
        <v>3388699.9999999995</v>
      </c>
      <c r="R168" s="34" t="s">
        <v>32</v>
      </c>
      <c r="S168" s="27"/>
      <c r="T168" s="25">
        <f t="shared" si="83"/>
        <v>3208449.9999999995</v>
      </c>
      <c r="U168" s="25">
        <v>40930</v>
      </c>
      <c r="V168" s="30">
        <f t="shared" si="85"/>
        <v>44000</v>
      </c>
      <c r="W168" s="30">
        <f t="shared" si="86"/>
        <v>41508.333333333336</v>
      </c>
      <c r="X168" s="30">
        <f t="shared" si="6"/>
        <v>3172399.9999999995</v>
      </c>
      <c r="Y168" s="30">
        <f t="shared" si="7"/>
        <v>2992750.8333333335</v>
      </c>
      <c r="Z168" s="32"/>
      <c r="AA168" s="33">
        <f t="shared" si="87"/>
        <v>12800</v>
      </c>
    </row>
    <row r="169" spans="1:27" ht="12.75" hidden="1" customHeight="1">
      <c r="A169" s="22">
        <v>2</v>
      </c>
      <c r="B169" s="22">
        <v>2</v>
      </c>
      <c r="C169" s="22">
        <v>3</v>
      </c>
      <c r="D169" s="22">
        <v>10</v>
      </c>
      <c r="E169" s="23">
        <v>120</v>
      </c>
      <c r="F169" s="22">
        <v>5</v>
      </c>
      <c r="G169" s="24">
        <v>2</v>
      </c>
      <c r="H169" s="25">
        <v>35.200000000000003</v>
      </c>
      <c r="I169" s="25">
        <v>71.099999999999994</v>
      </c>
      <c r="J169" s="26">
        <v>72.2</v>
      </c>
      <c r="K169" s="25">
        <f t="shared" si="30"/>
        <v>72.2</v>
      </c>
      <c r="L169" s="27">
        <v>44500</v>
      </c>
      <c r="M169" s="27">
        <f t="shared" si="31"/>
        <v>3212900</v>
      </c>
      <c r="N169" s="28">
        <v>42500</v>
      </c>
      <c r="O169" s="27">
        <v>2000</v>
      </c>
      <c r="P169" s="29">
        <v>41750</v>
      </c>
      <c r="Q169" s="29">
        <f t="shared" si="82"/>
        <v>3014350</v>
      </c>
      <c r="R169" s="22" t="s">
        <v>29</v>
      </c>
      <c r="S169" s="27"/>
      <c r="T169" s="25">
        <f t="shared" si="83"/>
        <v>3212900</v>
      </c>
      <c r="U169" s="39">
        <v>40930</v>
      </c>
      <c r="V169" s="30">
        <f t="shared" si="85"/>
        <v>38750</v>
      </c>
      <c r="W169" s="30">
        <f t="shared" si="86"/>
        <v>37369.583333333336</v>
      </c>
      <c r="X169" s="30">
        <f t="shared" si="6"/>
        <v>2797750</v>
      </c>
      <c r="Y169" s="30">
        <f t="shared" si="7"/>
        <v>2698083.916666667</v>
      </c>
      <c r="Z169" s="31"/>
      <c r="AA169" s="42">
        <f t="shared" si="87"/>
        <v>7550</v>
      </c>
    </row>
    <row r="170" spans="1:27" ht="12.75" hidden="1" customHeight="1">
      <c r="A170" s="331">
        <v>2</v>
      </c>
      <c r="B170" s="331">
        <v>3</v>
      </c>
      <c r="C170" s="331">
        <v>2</v>
      </c>
      <c r="D170" s="331">
        <v>13</v>
      </c>
      <c r="E170" s="332">
        <v>233</v>
      </c>
      <c r="F170" s="331">
        <v>13</v>
      </c>
      <c r="G170" s="336">
        <v>2</v>
      </c>
      <c r="H170" s="25">
        <v>35.299999999999997</v>
      </c>
      <c r="I170" s="25">
        <v>72.3</v>
      </c>
      <c r="J170" s="334">
        <v>76.099999999999994</v>
      </c>
      <c r="K170" s="25">
        <f t="shared" si="30"/>
        <v>76.099999999999994</v>
      </c>
      <c r="L170" s="27">
        <v>43500</v>
      </c>
      <c r="M170" s="27">
        <f t="shared" si="31"/>
        <v>3310349.9999999995</v>
      </c>
      <c r="N170" s="28">
        <v>42500</v>
      </c>
      <c r="O170" s="27">
        <v>2000</v>
      </c>
      <c r="P170" s="335">
        <v>52000</v>
      </c>
      <c r="Q170" s="335">
        <f t="shared" si="82"/>
        <v>3957199.9999999995</v>
      </c>
      <c r="R170" s="331" t="s">
        <v>31</v>
      </c>
      <c r="S170" s="27"/>
      <c r="T170" s="25">
        <f t="shared" si="83"/>
        <v>3310349.9999999995</v>
      </c>
      <c r="U170" s="25">
        <v>40930</v>
      </c>
      <c r="V170" s="30">
        <f t="shared" si="85"/>
        <v>49000</v>
      </c>
      <c r="W170" s="30">
        <f t="shared" si="86"/>
        <v>45450</v>
      </c>
      <c r="X170" s="30">
        <f t="shared" si="6"/>
        <v>3728899.9999999995</v>
      </c>
      <c r="Y170" s="30">
        <f t="shared" si="7"/>
        <v>3458744.9999999995</v>
      </c>
      <c r="Z170" s="32"/>
      <c r="AA170" s="33">
        <f t="shared" si="87"/>
        <v>17800</v>
      </c>
    </row>
    <row r="171" spans="1:27" ht="12.75" hidden="1" customHeight="1">
      <c r="A171" s="331">
        <v>2</v>
      </c>
      <c r="B171" s="331">
        <v>3</v>
      </c>
      <c r="C171" s="331">
        <v>2</v>
      </c>
      <c r="D171" s="331">
        <v>13</v>
      </c>
      <c r="E171" s="332">
        <v>221</v>
      </c>
      <c r="F171" s="331">
        <v>11</v>
      </c>
      <c r="G171" s="333">
        <v>2</v>
      </c>
      <c r="H171" s="25">
        <v>35.299999999999997</v>
      </c>
      <c r="I171" s="25">
        <v>72.3</v>
      </c>
      <c r="J171" s="334">
        <v>76.099999999999994</v>
      </c>
      <c r="K171" s="25">
        <f t="shared" si="30"/>
        <v>76.099999999999994</v>
      </c>
      <c r="L171" s="27">
        <v>43500</v>
      </c>
      <c r="M171" s="27">
        <f t="shared" si="31"/>
        <v>3310349.9999999995</v>
      </c>
      <c r="N171" s="28">
        <v>42500</v>
      </c>
      <c r="O171" s="27">
        <v>2000</v>
      </c>
      <c r="P171" s="335">
        <f>Шахматка!AN95</f>
        <v>52500</v>
      </c>
      <c r="Q171" s="335">
        <f t="shared" si="82"/>
        <v>3995249.9999999995</v>
      </c>
      <c r="R171" s="331" t="s">
        <v>89</v>
      </c>
      <c r="S171" s="27"/>
      <c r="T171" s="25">
        <f t="shared" si="83"/>
        <v>3310349.9999999995</v>
      </c>
      <c r="U171" s="25">
        <v>40930</v>
      </c>
      <c r="V171" s="30">
        <f t="shared" si="85"/>
        <v>49500</v>
      </c>
      <c r="W171" s="30">
        <f t="shared" si="86"/>
        <v>45844.166666666664</v>
      </c>
      <c r="X171" s="30">
        <f t="shared" si="6"/>
        <v>3766949.9999999995</v>
      </c>
      <c r="Y171" s="30">
        <f t="shared" si="7"/>
        <v>3488741.083333333</v>
      </c>
      <c r="Z171" s="32"/>
      <c r="AA171" s="33">
        <f t="shared" si="87"/>
        <v>18300</v>
      </c>
    </row>
    <row r="172" spans="1:27" ht="12.75" hidden="1" customHeight="1">
      <c r="A172" s="22">
        <v>2</v>
      </c>
      <c r="B172" s="22">
        <v>2</v>
      </c>
      <c r="C172" s="22">
        <v>3</v>
      </c>
      <c r="D172" s="22">
        <v>10</v>
      </c>
      <c r="E172" s="23">
        <v>124</v>
      </c>
      <c r="F172" s="22">
        <v>6</v>
      </c>
      <c r="G172" s="24">
        <v>2</v>
      </c>
      <c r="H172" s="55">
        <v>35.200000000000003</v>
      </c>
      <c r="I172" s="55">
        <v>71.099999999999994</v>
      </c>
      <c r="J172" s="26">
        <v>72.2</v>
      </c>
      <c r="K172" s="25">
        <f t="shared" si="30"/>
        <v>72.2</v>
      </c>
      <c r="L172" s="27">
        <v>44000</v>
      </c>
      <c r="M172" s="27">
        <f t="shared" si="31"/>
        <v>3176800</v>
      </c>
      <c r="N172" s="28">
        <v>42500</v>
      </c>
      <c r="O172" s="27">
        <v>2000</v>
      </c>
      <c r="P172" s="29">
        <v>42250</v>
      </c>
      <c r="Q172" s="29">
        <f t="shared" si="82"/>
        <v>3050450</v>
      </c>
      <c r="R172" s="22" t="s">
        <v>29</v>
      </c>
      <c r="S172" s="27"/>
      <c r="T172" s="25">
        <f t="shared" si="83"/>
        <v>3176800</v>
      </c>
      <c r="U172" s="25">
        <v>40930</v>
      </c>
      <c r="V172" s="30">
        <f t="shared" si="85"/>
        <v>39250</v>
      </c>
      <c r="W172" s="30">
        <f t="shared" si="86"/>
        <v>37763.75</v>
      </c>
      <c r="X172" s="30">
        <f t="shared" si="6"/>
        <v>2833850</v>
      </c>
      <c r="Y172" s="30">
        <f t="shared" si="7"/>
        <v>2726542.75</v>
      </c>
      <c r="Z172" s="32"/>
      <c r="AA172" s="33">
        <f t="shared" si="87"/>
        <v>8050</v>
      </c>
    </row>
    <row r="173" spans="1:27" ht="12.75" hidden="1" customHeight="1">
      <c r="A173" s="79">
        <v>2</v>
      </c>
      <c r="B173" s="79">
        <v>1</v>
      </c>
      <c r="C173" s="79">
        <v>6</v>
      </c>
      <c r="D173" s="79">
        <v>6</v>
      </c>
      <c r="E173" s="80">
        <v>48</v>
      </c>
      <c r="F173" s="79">
        <v>8</v>
      </c>
      <c r="G173" s="81">
        <v>2</v>
      </c>
      <c r="H173" s="25">
        <v>35.799999999999997</v>
      </c>
      <c r="I173" s="25">
        <v>73.900000000000006</v>
      </c>
      <c r="J173" s="82">
        <v>78.099999999999994</v>
      </c>
      <c r="K173" s="25">
        <f t="shared" si="30"/>
        <v>78.099999999999994</v>
      </c>
      <c r="L173" s="27">
        <v>44000</v>
      </c>
      <c r="M173" s="27">
        <f t="shared" si="31"/>
        <v>3436399.9999999995</v>
      </c>
      <c r="N173" s="28">
        <v>42500</v>
      </c>
      <c r="O173" s="27">
        <v>2000</v>
      </c>
      <c r="P173" s="83">
        <f>Шахматка!Q95</f>
        <v>51000</v>
      </c>
      <c r="Q173" s="83">
        <f t="shared" si="82"/>
        <v>3983099.9999999995</v>
      </c>
      <c r="R173" s="79" t="s">
        <v>31</v>
      </c>
      <c r="S173" s="27"/>
      <c r="T173" s="25">
        <f t="shared" si="83"/>
        <v>3436399.9999999995</v>
      </c>
      <c r="U173" s="84">
        <v>40930</v>
      </c>
      <c r="V173" s="30">
        <f t="shared" si="85"/>
        <v>48000</v>
      </c>
      <c r="W173" s="30">
        <f t="shared" si="86"/>
        <v>44661.666666666664</v>
      </c>
      <c r="X173" s="30">
        <f t="shared" si="6"/>
        <v>3748799.9999999995</v>
      </c>
      <c r="Y173" s="30">
        <f t="shared" si="7"/>
        <v>3488076.166666666</v>
      </c>
      <c r="Z173" s="45"/>
      <c r="AA173" s="33">
        <f t="shared" si="87"/>
        <v>16800</v>
      </c>
    </row>
    <row r="174" spans="1:27" ht="12.75" hidden="1" customHeight="1">
      <c r="A174" s="22">
        <v>2</v>
      </c>
      <c r="B174" s="22">
        <v>2</v>
      </c>
      <c r="C174" s="22">
        <v>1</v>
      </c>
      <c r="D174" s="22">
        <v>8</v>
      </c>
      <c r="E174" s="23">
        <v>126</v>
      </c>
      <c r="F174" s="22">
        <v>7</v>
      </c>
      <c r="G174" s="24">
        <v>3</v>
      </c>
      <c r="H174" s="25">
        <v>55.8</v>
      </c>
      <c r="I174" s="25">
        <v>97.4</v>
      </c>
      <c r="J174" s="26">
        <v>103.5</v>
      </c>
      <c r="K174" s="25">
        <f t="shared" si="30"/>
        <v>103.5</v>
      </c>
      <c r="L174" s="27">
        <v>43500</v>
      </c>
      <c r="M174" s="27">
        <f t="shared" si="31"/>
        <v>4502250</v>
      </c>
      <c r="N174" s="28">
        <v>40500</v>
      </c>
      <c r="O174" s="27">
        <v>2000</v>
      </c>
      <c r="P174" s="29">
        <v>40000</v>
      </c>
      <c r="Q174" s="29">
        <f t="shared" si="82"/>
        <v>4140000</v>
      </c>
      <c r="R174" s="22" t="s">
        <v>29</v>
      </c>
      <c r="S174" s="27"/>
      <c r="T174" s="25">
        <f t="shared" si="83"/>
        <v>4502250</v>
      </c>
      <c r="U174" s="25">
        <v>40930</v>
      </c>
      <c r="V174" s="30">
        <f t="shared" si="85"/>
        <v>37000</v>
      </c>
      <c r="W174" s="30">
        <f t="shared" si="86"/>
        <v>35990</v>
      </c>
      <c r="X174" s="30">
        <f t="shared" si="6"/>
        <v>3829500</v>
      </c>
      <c r="Y174" s="30">
        <f t="shared" si="7"/>
        <v>3724965</v>
      </c>
      <c r="Z174" s="32"/>
      <c r="AA174" s="32"/>
    </row>
    <row r="175" spans="1:27" ht="12.75" hidden="1" customHeight="1">
      <c r="A175" s="331">
        <v>2</v>
      </c>
      <c r="B175" s="331">
        <v>2</v>
      </c>
      <c r="C175" s="331">
        <v>4</v>
      </c>
      <c r="D175" s="331">
        <v>11</v>
      </c>
      <c r="E175" s="332">
        <v>149</v>
      </c>
      <c r="F175" s="331">
        <v>12</v>
      </c>
      <c r="G175" s="336">
        <v>3</v>
      </c>
      <c r="H175" s="25">
        <v>54.7</v>
      </c>
      <c r="I175" s="25">
        <v>96.3</v>
      </c>
      <c r="J175" s="334">
        <v>102</v>
      </c>
      <c r="K175" s="25">
        <f t="shared" si="30"/>
        <v>102</v>
      </c>
      <c r="L175" s="27">
        <v>43000</v>
      </c>
      <c r="M175" s="27">
        <f t="shared" si="31"/>
        <v>4386000</v>
      </c>
      <c r="N175" s="28">
        <v>40500</v>
      </c>
      <c r="O175" s="27">
        <v>2000</v>
      </c>
      <c r="P175" s="335">
        <f>Шахматка!AG95</f>
        <v>48000</v>
      </c>
      <c r="Q175" s="335">
        <f t="shared" si="82"/>
        <v>4896000</v>
      </c>
      <c r="R175" s="331" t="s">
        <v>31</v>
      </c>
      <c r="S175" s="27"/>
      <c r="T175" s="25">
        <f t="shared" si="83"/>
        <v>4386000</v>
      </c>
      <c r="U175" s="25">
        <v>40930</v>
      </c>
      <c r="V175" s="30">
        <f t="shared" si="85"/>
        <v>45000</v>
      </c>
      <c r="W175" s="30">
        <f t="shared" si="86"/>
        <v>42296.666666666664</v>
      </c>
      <c r="X175" s="30">
        <f t="shared" si="6"/>
        <v>4590000</v>
      </c>
      <c r="Y175" s="30">
        <f t="shared" si="7"/>
        <v>4314260</v>
      </c>
      <c r="Z175" s="32"/>
      <c r="AA175" s="33">
        <f t="shared" ref="AA175:AA189" si="88">V175-$AA$1</f>
        <v>13800</v>
      </c>
    </row>
    <row r="176" spans="1:27" ht="12.75" hidden="1" customHeight="1">
      <c r="A176" s="22">
        <v>2</v>
      </c>
      <c r="B176" s="22">
        <v>2</v>
      </c>
      <c r="C176" s="22">
        <v>3</v>
      </c>
      <c r="D176" s="22">
        <v>10</v>
      </c>
      <c r="E176" s="23">
        <v>128</v>
      </c>
      <c r="F176" s="22">
        <v>7</v>
      </c>
      <c r="G176" s="24">
        <v>2</v>
      </c>
      <c r="H176" s="25">
        <v>35.200000000000003</v>
      </c>
      <c r="I176" s="25">
        <v>71.099999999999994</v>
      </c>
      <c r="J176" s="26">
        <v>72.2</v>
      </c>
      <c r="K176" s="25">
        <f t="shared" si="30"/>
        <v>72.2</v>
      </c>
      <c r="L176" s="27">
        <v>44000</v>
      </c>
      <c r="M176" s="27">
        <f t="shared" si="31"/>
        <v>3176800</v>
      </c>
      <c r="N176" s="28">
        <v>42500</v>
      </c>
      <c r="O176" s="27">
        <v>2000</v>
      </c>
      <c r="P176" s="29">
        <v>44000</v>
      </c>
      <c r="Q176" s="29">
        <f t="shared" si="82"/>
        <v>3176800</v>
      </c>
      <c r="R176" s="22" t="s">
        <v>29</v>
      </c>
      <c r="S176" s="27"/>
      <c r="T176" s="25">
        <f t="shared" si="83"/>
        <v>3176800</v>
      </c>
      <c r="U176" s="25">
        <v>40930</v>
      </c>
      <c r="V176" s="30">
        <f t="shared" si="85"/>
        <v>41000</v>
      </c>
      <c r="W176" s="30">
        <f t="shared" si="86"/>
        <v>39143.333333333336</v>
      </c>
      <c r="X176" s="30">
        <f t="shared" si="6"/>
        <v>2960200</v>
      </c>
      <c r="Y176" s="30">
        <f t="shared" si="7"/>
        <v>2826148.666666667</v>
      </c>
      <c r="Z176" s="32"/>
      <c r="AA176" s="33">
        <f t="shared" si="88"/>
        <v>9800</v>
      </c>
    </row>
    <row r="177" spans="1:27" ht="12.75" customHeight="1">
      <c r="A177" s="361">
        <v>2</v>
      </c>
      <c r="B177" s="361">
        <v>2</v>
      </c>
      <c r="C177" s="361">
        <v>4</v>
      </c>
      <c r="D177" s="361">
        <v>11</v>
      </c>
      <c r="E177" s="338">
        <v>113</v>
      </c>
      <c r="F177" s="361">
        <v>3</v>
      </c>
      <c r="G177" s="362">
        <v>3</v>
      </c>
      <c r="H177" s="25">
        <v>54.7</v>
      </c>
      <c r="I177" s="25">
        <v>96.3</v>
      </c>
      <c r="J177" s="340">
        <v>102</v>
      </c>
      <c r="K177" s="25">
        <f t="shared" si="30"/>
        <v>102</v>
      </c>
      <c r="L177" s="27">
        <v>44000</v>
      </c>
      <c r="M177" s="27">
        <f t="shared" si="31"/>
        <v>4488000</v>
      </c>
      <c r="N177" s="28">
        <v>40500</v>
      </c>
      <c r="O177" s="27">
        <v>2000</v>
      </c>
      <c r="P177" s="341">
        <v>62000</v>
      </c>
      <c r="Q177" s="341">
        <f t="shared" si="82"/>
        <v>6324000</v>
      </c>
      <c r="R177" s="361" t="s">
        <v>12</v>
      </c>
      <c r="S177" s="27"/>
      <c r="T177" s="25">
        <f t="shared" si="83"/>
        <v>4488000</v>
      </c>
      <c r="U177" s="25">
        <v>40930</v>
      </c>
      <c r="V177" s="30">
        <f t="shared" si="85"/>
        <v>59000</v>
      </c>
      <c r="W177" s="30">
        <f t="shared" si="86"/>
        <v>53333.333333333336</v>
      </c>
      <c r="X177" s="30">
        <f t="shared" si="6"/>
        <v>6018000</v>
      </c>
      <c r="Y177" s="30">
        <f t="shared" si="7"/>
        <v>5440000</v>
      </c>
      <c r="Z177" s="32"/>
      <c r="AA177" s="33">
        <f t="shared" si="88"/>
        <v>27800</v>
      </c>
    </row>
    <row r="178" spans="1:27" ht="12.75" hidden="1" customHeight="1">
      <c r="A178" s="22">
        <v>2</v>
      </c>
      <c r="B178" s="22">
        <v>2</v>
      </c>
      <c r="C178" s="22">
        <v>2</v>
      </c>
      <c r="D178" s="22">
        <v>9</v>
      </c>
      <c r="E178" s="23">
        <v>131</v>
      </c>
      <c r="F178" s="22">
        <v>8</v>
      </c>
      <c r="G178" s="24">
        <v>2</v>
      </c>
      <c r="H178" s="39">
        <v>35.200000000000003</v>
      </c>
      <c r="I178" s="39">
        <v>71</v>
      </c>
      <c r="J178" s="26">
        <v>72.099999999999994</v>
      </c>
      <c r="K178" s="25">
        <f t="shared" si="30"/>
        <v>72.099999999999994</v>
      </c>
      <c r="L178" s="27">
        <v>44000</v>
      </c>
      <c r="M178" s="27">
        <f t="shared" si="31"/>
        <v>3172399.9999999995</v>
      </c>
      <c r="N178" s="28">
        <v>42500</v>
      </c>
      <c r="O178" s="27">
        <v>2000</v>
      </c>
      <c r="P178" s="29">
        <v>37000</v>
      </c>
      <c r="Q178" s="29">
        <f t="shared" si="82"/>
        <v>2667700</v>
      </c>
      <c r="R178" s="22" t="s">
        <v>29</v>
      </c>
      <c r="S178" s="46"/>
      <c r="T178" s="25">
        <f t="shared" si="83"/>
        <v>3172399.9999999995</v>
      </c>
      <c r="U178" s="39">
        <v>35000</v>
      </c>
      <c r="V178" s="41">
        <f t="shared" si="85"/>
        <v>34000</v>
      </c>
      <c r="W178" s="41">
        <f>V178-(V178*4.5%)-(V178-U178)*18/118</f>
        <v>32622.542372881355</v>
      </c>
      <c r="X178" s="41">
        <f t="shared" si="6"/>
        <v>2451400</v>
      </c>
      <c r="Y178" s="41">
        <f t="shared" si="7"/>
        <v>2352085.3050847454</v>
      </c>
      <c r="Z178" s="31"/>
      <c r="AA178" s="42">
        <f t="shared" si="88"/>
        <v>2800</v>
      </c>
    </row>
    <row r="179" spans="1:27" ht="12.75" hidden="1" customHeight="1">
      <c r="A179" s="355">
        <v>2</v>
      </c>
      <c r="B179" s="355">
        <v>2</v>
      </c>
      <c r="C179" s="355">
        <v>4</v>
      </c>
      <c r="D179" s="355">
        <v>11</v>
      </c>
      <c r="E179" s="356">
        <v>117</v>
      </c>
      <c r="F179" s="355">
        <v>4</v>
      </c>
      <c r="G179" s="360">
        <v>3</v>
      </c>
      <c r="H179" s="25">
        <v>54.7</v>
      </c>
      <c r="I179" s="25">
        <v>96.3</v>
      </c>
      <c r="J179" s="358">
        <v>102</v>
      </c>
      <c r="K179" s="25">
        <f t="shared" si="30"/>
        <v>102</v>
      </c>
      <c r="L179" s="27">
        <v>44000</v>
      </c>
      <c r="M179" s="27">
        <f t="shared" si="31"/>
        <v>4488000</v>
      </c>
      <c r="N179" s="28">
        <v>40500</v>
      </c>
      <c r="O179" s="27">
        <v>2000</v>
      </c>
      <c r="P179" s="359">
        <v>49000</v>
      </c>
      <c r="Q179" s="359">
        <f t="shared" si="82"/>
        <v>4998000</v>
      </c>
      <c r="R179" s="355" t="s">
        <v>89</v>
      </c>
      <c r="S179" s="27"/>
      <c r="T179" s="25">
        <f t="shared" si="83"/>
        <v>4488000</v>
      </c>
      <c r="U179" s="25">
        <v>40930</v>
      </c>
      <c r="V179" s="30">
        <f t="shared" si="85"/>
        <v>46000</v>
      </c>
      <c r="W179" s="30">
        <f t="shared" ref="W179:W181" si="89">V179-(V179*4.5%)-(V179-U179)*20/120</f>
        <v>43085</v>
      </c>
      <c r="X179" s="30">
        <f t="shared" si="6"/>
        <v>4692000</v>
      </c>
      <c r="Y179" s="30">
        <f t="shared" si="7"/>
        <v>4394670</v>
      </c>
      <c r="Z179" s="32"/>
      <c r="AA179" s="33">
        <f t="shared" si="88"/>
        <v>14800</v>
      </c>
    </row>
    <row r="180" spans="1:27" ht="12.75" hidden="1" customHeight="1">
      <c r="A180" s="331">
        <v>2</v>
      </c>
      <c r="B180" s="331">
        <v>2</v>
      </c>
      <c r="C180" s="331">
        <v>4</v>
      </c>
      <c r="D180" s="331">
        <v>11</v>
      </c>
      <c r="E180" s="332">
        <v>125</v>
      </c>
      <c r="F180" s="331">
        <v>6</v>
      </c>
      <c r="G180" s="333">
        <v>3</v>
      </c>
      <c r="H180" s="25">
        <v>54.7</v>
      </c>
      <c r="I180" s="25">
        <v>96.3</v>
      </c>
      <c r="J180" s="334">
        <v>102</v>
      </c>
      <c r="K180" s="25">
        <f t="shared" si="30"/>
        <v>102</v>
      </c>
      <c r="L180" s="27">
        <v>43500</v>
      </c>
      <c r="M180" s="27">
        <f t="shared" si="31"/>
        <v>4437000</v>
      </c>
      <c r="N180" s="28">
        <v>40500</v>
      </c>
      <c r="O180" s="27">
        <v>2000</v>
      </c>
      <c r="P180" s="335">
        <v>50000</v>
      </c>
      <c r="Q180" s="335">
        <f t="shared" si="82"/>
        <v>5100000</v>
      </c>
      <c r="R180" s="331" t="s">
        <v>31</v>
      </c>
      <c r="S180" s="27"/>
      <c r="T180" s="25">
        <f t="shared" si="83"/>
        <v>4437000</v>
      </c>
      <c r="U180" s="25">
        <v>40930</v>
      </c>
      <c r="V180" s="30">
        <f t="shared" si="85"/>
        <v>47000</v>
      </c>
      <c r="W180" s="30">
        <f t="shared" si="89"/>
        <v>43873.333333333336</v>
      </c>
      <c r="X180" s="30">
        <f t="shared" si="6"/>
        <v>4794000</v>
      </c>
      <c r="Y180" s="30">
        <f t="shared" si="7"/>
        <v>4475080</v>
      </c>
      <c r="Z180" s="32"/>
      <c r="AA180" s="33">
        <f t="shared" si="88"/>
        <v>15800</v>
      </c>
    </row>
    <row r="181" spans="1:27" ht="12.75" hidden="1" customHeight="1">
      <c r="A181" s="355">
        <v>2</v>
      </c>
      <c r="B181" s="355">
        <v>2</v>
      </c>
      <c r="C181" s="355">
        <v>4</v>
      </c>
      <c r="D181" s="355">
        <v>11</v>
      </c>
      <c r="E181" s="356">
        <v>133</v>
      </c>
      <c r="F181" s="355">
        <v>8</v>
      </c>
      <c r="G181" s="357">
        <v>3</v>
      </c>
      <c r="H181" s="25">
        <v>54.7</v>
      </c>
      <c r="I181" s="25">
        <v>96.3</v>
      </c>
      <c r="J181" s="358">
        <v>102</v>
      </c>
      <c r="K181" s="25">
        <f t="shared" si="30"/>
        <v>102</v>
      </c>
      <c r="L181" s="27">
        <v>43500</v>
      </c>
      <c r="M181" s="27">
        <f t="shared" si="31"/>
        <v>4437000</v>
      </c>
      <c r="N181" s="28">
        <v>40500</v>
      </c>
      <c r="O181" s="27">
        <v>2000</v>
      </c>
      <c r="P181" s="359">
        <v>49000</v>
      </c>
      <c r="Q181" s="359">
        <f t="shared" si="82"/>
        <v>4998000</v>
      </c>
      <c r="R181" s="355" t="s">
        <v>89</v>
      </c>
      <c r="S181" s="27"/>
      <c r="T181" s="25">
        <f t="shared" si="83"/>
        <v>4437000</v>
      </c>
      <c r="U181" s="25">
        <v>40930</v>
      </c>
      <c r="V181" s="30">
        <f t="shared" si="85"/>
        <v>46000</v>
      </c>
      <c r="W181" s="30">
        <f t="shared" si="89"/>
        <v>43085</v>
      </c>
      <c r="X181" s="30">
        <f t="shared" si="6"/>
        <v>4692000</v>
      </c>
      <c r="Y181" s="30">
        <f t="shared" si="7"/>
        <v>4394670</v>
      </c>
      <c r="Z181" s="31"/>
      <c r="AA181" s="33">
        <f t="shared" si="88"/>
        <v>14800</v>
      </c>
    </row>
    <row r="182" spans="1:27" ht="12.75" hidden="1" customHeight="1">
      <c r="A182" s="22">
        <v>2</v>
      </c>
      <c r="B182" s="22">
        <v>2</v>
      </c>
      <c r="C182" s="22">
        <v>2</v>
      </c>
      <c r="D182" s="22">
        <v>9</v>
      </c>
      <c r="E182" s="23">
        <v>139</v>
      </c>
      <c r="F182" s="22">
        <v>10</v>
      </c>
      <c r="G182" s="24">
        <v>2</v>
      </c>
      <c r="H182" s="39">
        <v>35.200000000000003</v>
      </c>
      <c r="I182" s="39">
        <v>71</v>
      </c>
      <c r="J182" s="26">
        <v>72.099999999999994</v>
      </c>
      <c r="K182" s="25">
        <f t="shared" si="30"/>
        <v>72.099999999999994</v>
      </c>
      <c r="L182" s="27">
        <v>44000</v>
      </c>
      <c r="M182" s="27">
        <f t="shared" si="31"/>
        <v>3172399.9999999995</v>
      </c>
      <c r="N182" s="28">
        <v>42500</v>
      </c>
      <c r="O182" s="27">
        <v>2000</v>
      </c>
      <c r="P182" s="29">
        <v>36750</v>
      </c>
      <c r="Q182" s="29">
        <f t="shared" si="82"/>
        <v>2649675</v>
      </c>
      <c r="R182" s="22" t="s">
        <v>29</v>
      </c>
      <c r="S182" s="40"/>
      <c r="T182" s="25">
        <f t="shared" si="83"/>
        <v>3172399.9999999995</v>
      </c>
      <c r="U182" s="39">
        <v>35000</v>
      </c>
      <c r="V182" s="41">
        <f t="shared" si="85"/>
        <v>33750</v>
      </c>
      <c r="W182" s="41">
        <f>V182-(V182*4.5%)-(V182-U182)*18/118</f>
        <v>32421.927966101695</v>
      </c>
      <c r="X182" s="41">
        <f t="shared" si="6"/>
        <v>2433375</v>
      </c>
      <c r="Y182" s="41">
        <f t="shared" si="7"/>
        <v>2337621.006355932</v>
      </c>
      <c r="Z182" s="31"/>
      <c r="AA182" s="42">
        <f t="shared" si="88"/>
        <v>2550</v>
      </c>
    </row>
    <row r="183" spans="1:27" ht="12.75" hidden="1" customHeight="1">
      <c r="A183" s="355">
        <v>2</v>
      </c>
      <c r="B183" s="355">
        <v>2</v>
      </c>
      <c r="C183" s="355">
        <v>4</v>
      </c>
      <c r="D183" s="355">
        <v>11</v>
      </c>
      <c r="E183" s="356">
        <v>137</v>
      </c>
      <c r="F183" s="355">
        <v>9</v>
      </c>
      <c r="G183" s="357">
        <v>3</v>
      </c>
      <c r="H183" s="25">
        <v>54.7</v>
      </c>
      <c r="I183" s="25">
        <v>96.3</v>
      </c>
      <c r="J183" s="358">
        <v>102</v>
      </c>
      <c r="K183" s="25">
        <f t="shared" si="30"/>
        <v>102</v>
      </c>
      <c r="L183" s="27">
        <v>43500</v>
      </c>
      <c r="M183" s="27">
        <f t="shared" si="31"/>
        <v>4437000</v>
      </c>
      <c r="N183" s="28">
        <v>40500</v>
      </c>
      <c r="O183" s="27">
        <v>2000</v>
      </c>
      <c r="P183" s="359">
        <f>Шахматка!AG95</f>
        <v>48000</v>
      </c>
      <c r="Q183" s="359">
        <f t="shared" si="82"/>
        <v>4896000</v>
      </c>
      <c r="R183" s="355" t="s">
        <v>31</v>
      </c>
      <c r="S183" s="27"/>
      <c r="T183" s="25">
        <f t="shared" si="83"/>
        <v>4437000</v>
      </c>
      <c r="U183" s="25">
        <v>40930</v>
      </c>
      <c r="V183" s="30">
        <f t="shared" si="85"/>
        <v>45000</v>
      </c>
      <c r="W183" s="30">
        <f>V183-(V183*4.5%)-(V183-U183)*20/120</f>
        <v>42296.666666666664</v>
      </c>
      <c r="X183" s="30">
        <f t="shared" si="6"/>
        <v>4590000</v>
      </c>
      <c r="Y183" s="30">
        <f t="shared" si="7"/>
        <v>4314260</v>
      </c>
      <c r="Z183" s="32"/>
      <c r="AA183" s="33">
        <f t="shared" si="88"/>
        <v>13800</v>
      </c>
    </row>
    <row r="184" spans="1:27" ht="12.75" hidden="1" customHeight="1">
      <c r="A184" s="34">
        <v>2</v>
      </c>
      <c r="B184" s="34">
        <v>2</v>
      </c>
      <c r="C184" s="34">
        <v>4</v>
      </c>
      <c r="D184" s="34">
        <v>11</v>
      </c>
      <c r="E184" s="35">
        <v>141</v>
      </c>
      <c r="F184" s="34">
        <v>10</v>
      </c>
      <c r="G184" s="36">
        <v>3</v>
      </c>
      <c r="H184" s="55">
        <v>54.7</v>
      </c>
      <c r="I184" s="55">
        <v>96.3</v>
      </c>
      <c r="J184" s="37">
        <v>102</v>
      </c>
      <c r="K184" s="25">
        <f t="shared" si="30"/>
        <v>102</v>
      </c>
      <c r="L184" s="27">
        <v>43500</v>
      </c>
      <c r="M184" s="27">
        <f t="shared" si="31"/>
        <v>4437000</v>
      </c>
      <c r="N184" s="28">
        <v>40500</v>
      </c>
      <c r="O184" s="27">
        <v>2000</v>
      </c>
      <c r="P184" s="38">
        <v>42500</v>
      </c>
      <c r="Q184" s="38">
        <f t="shared" si="82"/>
        <v>4335000</v>
      </c>
      <c r="R184" s="34" t="s">
        <v>30</v>
      </c>
      <c r="S184" s="27"/>
      <c r="T184" s="25">
        <f t="shared" si="83"/>
        <v>4437000</v>
      </c>
      <c r="U184" s="55">
        <v>40930</v>
      </c>
      <c r="V184" s="30">
        <f>P184</f>
        <v>42500</v>
      </c>
      <c r="W184" s="30">
        <f>V184-(V184*4.5%)</f>
        <v>40587.5</v>
      </c>
      <c r="X184" s="58">
        <f t="shared" si="6"/>
        <v>4335000</v>
      </c>
      <c r="Y184" s="30">
        <f t="shared" si="7"/>
        <v>4139925</v>
      </c>
      <c r="Z184" s="59"/>
      <c r="AA184" s="60">
        <f t="shared" si="88"/>
        <v>11300</v>
      </c>
    </row>
    <row r="185" spans="1:27" ht="12.75" hidden="1" customHeight="1">
      <c r="A185" s="22">
        <v>2</v>
      </c>
      <c r="B185" s="22">
        <v>2</v>
      </c>
      <c r="C185" s="22">
        <v>1</v>
      </c>
      <c r="D185" s="22">
        <v>8</v>
      </c>
      <c r="E185" s="23">
        <v>142</v>
      </c>
      <c r="F185" s="22">
        <v>11</v>
      </c>
      <c r="G185" s="24">
        <v>3</v>
      </c>
      <c r="H185" s="39">
        <v>55.8</v>
      </c>
      <c r="I185" s="39">
        <v>97.4</v>
      </c>
      <c r="J185" s="26">
        <v>103.5</v>
      </c>
      <c r="K185" s="25">
        <f t="shared" si="30"/>
        <v>103.5</v>
      </c>
      <c r="L185" s="27">
        <v>43000</v>
      </c>
      <c r="M185" s="27">
        <f t="shared" si="31"/>
        <v>4450500</v>
      </c>
      <c r="N185" s="28">
        <v>40500</v>
      </c>
      <c r="O185" s="27">
        <v>2000</v>
      </c>
      <c r="P185" s="29">
        <v>38000</v>
      </c>
      <c r="Q185" s="29">
        <f t="shared" si="82"/>
        <v>3933000</v>
      </c>
      <c r="R185" s="22" t="s">
        <v>29</v>
      </c>
      <c r="S185" s="27"/>
      <c r="T185" s="25">
        <f t="shared" si="83"/>
        <v>4450500</v>
      </c>
      <c r="U185" s="39">
        <v>40930</v>
      </c>
      <c r="V185" s="41">
        <f t="shared" ref="V185:V194" si="90">P185-3000</f>
        <v>35000</v>
      </c>
      <c r="W185" s="41">
        <f>V185-(V185*4.5%)-(V185-U185)*18/118</f>
        <v>34329.576271186437</v>
      </c>
      <c r="X185" s="41">
        <f t="shared" si="6"/>
        <v>3622500</v>
      </c>
      <c r="Y185" s="41">
        <f t="shared" si="7"/>
        <v>3553111.1440677964</v>
      </c>
      <c r="Z185" s="31"/>
      <c r="AA185" s="42">
        <f t="shared" si="88"/>
        <v>3800</v>
      </c>
    </row>
    <row r="186" spans="1:27" ht="12.75" hidden="1" customHeight="1">
      <c r="A186" s="22">
        <v>2</v>
      </c>
      <c r="B186" s="22">
        <v>2</v>
      </c>
      <c r="C186" s="22">
        <v>2</v>
      </c>
      <c r="D186" s="22">
        <v>9</v>
      </c>
      <c r="E186" s="23">
        <v>143</v>
      </c>
      <c r="F186" s="22">
        <v>11</v>
      </c>
      <c r="G186" s="24">
        <v>2</v>
      </c>
      <c r="H186" s="25">
        <v>35.200000000000003</v>
      </c>
      <c r="I186" s="25">
        <v>71</v>
      </c>
      <c r="J186" s="26">
        <v>72.099999999999994</v>
      </c>
      <c r="K186" s="25">
        <f t="shared" si="30"/>
        <v>72.099999999999994</v>
      </c>
      <c r="L186" s="27">
        <v>43500</v>
      </c>
      <c r="M186" s="27">
        <f t="shared" si="31"/>
        <v>3136349.9999999995</v>
      </c>
      <c r="N186" s="28">
        <v>42500</v>
      </c>
      <c r="O186" s="27">
        <v>2000</v>
      </c>
      <c r="P186" s="29">
        <v>44750</v>
      </c>
      <c r="Q186" s="29">
        <f t="shared" si="82"/>
        <v>3226474.9999999995</v>
      </c>
      <c r="R186" s="22" t="s">
        <v>29</v>
      </c>
      <c r="S186" s="27"/>
      <c r="T186" s="25">
        <f t="shared" si="83"/>
        <v>3136349.9999999995</v>
      </c>
      <c r="U186" s="25">
        <v>40930</v>
      </c>
      <c r="V186" s="30">
        <f t="shared" si="90"/>
        <v>41750</v>
      </c>
      <c r="W186" s="30">
        <f t="shared" ref="W186:W188" si="91">V186-(V186*4.5%)-(V186-U186)*20/120</f>
        <v>39734.583333333336</v>
      </c>
      <c r="X186" s="30">
        <f t="shared" si="6"/>
        <v>3010174.9999999995</v>
      </c>
      <c r="Y186" s="30">
        <f t="shared" si="7"/>
        <v>2864863.4583333335</v>
      </c>
      <c r="Z186" s="32"/>
      <c r="AA186" s="33">
        <f t="shared" si="88"/>
        <v>10550</v>
      </c>
    </row>
    <row r="187" spans="1:27" ht="12.75" hidden="1" customHeight="1">
      <c r="A187" s="34">
        <v>2</v>
      </c>
      <c r="B187" s="34">
        <v>2</v>
      </c>
      <c r="C187" s="34">
        <v>3</v>
      </c>
      <c r="D187" s="34">
        <v>10</v>
      </c>
      <c r="E187" s="35">
        <v>144</v>
      </c>
      <c r="F187" s="34">
        <v>11</v>
      </c>
      <c r="G187" s="36">
        <v>2</v>
      </c>
      <c r="H187" s="25">
        <v>35.200000000000003</v>
      </c>
      <c r="I187" s="25">
        <v>71.099999999999994</v>
      </c>
      <c r="J187" s="37">
        <v>72.2</v>
      </c>
      <c r="K187" s="25">
        <f t="shared" si="30"/>
        <v>72.2</v>
      </c>
      <c r="L187" s="27">
        <v>43500</v>
      </c>
      <c r="M187" s="27">
        <f t="shared" si="31"/>
        <v>3140700</v>
      </c>
      <c r="N187" s="28">
        <v>42500</v>
      </c>
      <c r="O187" s="27">
        <v>2000</v>
      </c>
      <c r="P187" s="38">
        <v>47500</v>
      </c>
      <c r="Q187" s="38">
        <f t="shared" si="82"/>
        <v>3429500</v>
      </c>
      <c r="R187" s="34" t="s">
        <v>30</v>
      </c>
      <c r="S187" s="27"/>
      <c r="T187" s="25">
        <f t="shared" si="83"/>
        <v>3140700</v>
      </c>
      <c r="U187" s="25">
        <v>40930</v>
      </c>
      <c r="V187" s="30">
        <f t="shared" si="90"/>
        <v>44500</v>
      </c>
      <c r="W187" s="30">
        <f t="shared" si="91"/>
        <v>41902.5</v>
      </c>
      <c r="X187" s="30">
        <f t="shared" si="6"/>
        <v>3212900</v>
      </c>
      <c r="Y187" s="30">
        <f t="shared" si="7"/>
        <v>3025360.5</v>
      </c>
      <c r="Z187" s="32"/>
      <c r="AA187" s="33">
        <f t="shared" si="88"/>
        <v>13300</v>
      </c>
    </row>
    <row r="188" spans="1:27" ht="12.75" hidden="1" customHeight="1">
      <c r="A188" s="337">
        <v>2</v>
      </c>
      <c r="B188" s="337">
        <v>2</v>
      </c>
      <c r="C188" s="337">
        <v>4</v>
      </c>
      <c r="D188" s="337">
        <v>11</v>
      </c>
      <c r="E188" s="338">
        <v>145</v>
      </c>
      <c r="F188" s="337">
        <v>11</v>
      </c>
      <c r="G188" s="339">
        <v>3</v>
      </c>
      <c r="H188" s="25">
        <v>54.7</v>
      </c>
      <c r="I188" s="25">
        <v>96.3</v>
      </c>
      <c r="J188" s="340">
        <v>102</v>
      </c>
      <c r="K188" s="25">
        <f t="shared" si="30"/>
        <v>102</v>
      </c>
      <c r="L188" s="27">
        <v>43000</v>
      </c>
      <c r="M188" s="27">
        <f t="shared" si="31"/>
        <v>4386000</v>
      </c>
      <c r="N188" s="28">
        <v>40500</v>
      </c>
      <c r="O188" s="27">
        <v>2000</v>
      </c>
      <c r="P188" s="341">
        <v>47500</v>
      </c>
      <c r="Q188" s="341">
        <f t="shared" si="82"/>
        <v>4845000</v>
      </c>
      <c r="R188" s="337" t="s">
        <v>31</v>
      </c>
      <c r="S188" s="27"/>
      <c r="T188" s="25">
        <f t="shared" si="83"/>
        <v>4386000</v>
      </c>
      <c r="U188" s="25">
        <v>40930</v>
      </c>
      <c r="V188" s="30">
        <f t="shared" si="90"/>
        <v>44500</v>
      </c>
      <c r="W188" s="30">
        <f t="shared" si="91"/>
        <v>41902.5</v>
      </c>
      <c r="X188" s="30">
        <f t="shared" si="6"/>
        <v>4539000</v>
      </c>
      <c r="Y188" s="30">
        <f t="shared" si="7"/>
        <v>4274055</v>
      </c>
      <c r="Z188" s="32"/>
      <c r="AA188" s="33">
        <f t="shared" si="88"/>
        <v>13300</v>
      </c>
    </row>
    <row r="189" spans="1:27" ht="12.75" hidden="1" customHeight="1">
      <c r="A189" s="22">
        <v>2</v>
      </c>
      <c r="B189" s="22">
        <v>2</v>
      </c>
      <c r="C189" s="22">
        <v>1</v>
      </c>
      <c r="D189" s="22">
        <v>8</v>
      </c>
      <c r="E189" s="23">
        <v>146</v>
      </c>
      <c r="F189" s="22">
        <v>12</v>
      </c>
      <c r="G189" s="24">
        <v>3</v>
      </c>
      <c r="H189" s="39">
        <v>55.8</v>
      </c>
      <c r="I189" s="39">
        <v>97.4</v>
      </c>
      <c r="J189" s="26">
        <v>103.5</v>
      </c>
      <c r="K189" s="25">
        <f t="shared" si="30"/>
        <v>103.5</v>
      </c>
      <c r="L189" s="27">
        <v>43000</v>
      </c>
      <c r="M189" s="27">
        <f t="shared" si="31"/>
        <v>4450500</v>
      </c>
      <c r="N189" s="28">
        <v>40500</v>
      </c>
      <c r="O189" s="27">
        <v>2000</v>
      </c>
      <c r="P189" s="29">
        <v>38000</v>
      </c>
      <c r="Q189" s="29">
        <f t="shared" si="82"/>
        <v>3933000</v>
      </c>
      <c r="R189" s="22" t="s">
        <v>29</v>
      </c>
      <c r="S189" s="27"/>
      <c r="T189" s="25">
        <f t="shared" si="83"/>
        <v>4450500</v>
      </c>
      <c r="U189" s="39">
        <v>40930</v>
      </c>
      <c r="V189" s="41">
        <f t="shared" si="90"/>
        <v>35000</v>
      </c>
      <c r="W189" s="41">
        <f t="shared" ref="W189:W191" si="92">V189-(V189*4.5%)-(V189-U189)*18/118</f>
        <v>34329.576271186437</v>
      </c>
      <c r="X189" s="41">
        <f t="shared" si="6"/>
        <v>3622500</v>
      </c>
      <c r="Y189" s="41">
        <f t="shared" si="7"/>
        <v>3553111.1440677964</v>
      </c>
      <c r="Z189" s="31"/>
      <c r="AA189" s="42">
        <f t="shared" si="88"/>
        <v>3800</v>
      </c>
    </row>
    <row r="190" spans="1:27" ht="12.75" hidden="1" customHeight="1">
      <c r="A190" s="22">
        <v>2</v>
      </c>
      <c r="B190" s="22">
        <v>2</v>
      </c>
      <c r="C190" s="22">
        <v>2</v>
      </c>
      <c r="D190" s="22">
        <v>9</v>
      </c>
      <c r="E190" s="23">
        <v>147</v>
      </c>
      <c r="F190" s="22">
        <v>12</v>
      </c>
      <c r="G190" s="24">
        <v>2</v>
      </c>
      <c r="H190" s="39">
        <v>35.200000000000003</v>
      </c>
      <c r="I190" s="39">
        <v>71</v>
      </c>
      <c r="J190" s="26">
        <v>72.099999999999994</v>
      </c>
      <c r="K190" s="39">
        <f t="shared" si="30"/>
        <v>72.099999999999994</v>
      </c>
      <c r="L190" s="40">
        <v>43500</v>
      </c>
      <c r="M190" s="40">
        <f t="shared" si="31"/>
        <v>3136349.9999999995</v>
      </c>
      <c r="N190" s="28">
        <v>42500</v>
      </c>
      <c r="O190" s="28">
        <v>2000</v>
      </c>
      <c r="P190" s="29">
        <v>37500</v>
      </c>
      <c r="Q190" s="28">
        <f t="shared" si="82"/>
        <v>2703750</v>
      </c>
      <c r="R190" s="22" t="s">
        <v>29</v>
      </c>
      <c r="S190" s="40"/>
      <c r="T190" s="39">
        <f t="shared" si="83"/>
        <v>3136349.9999999995</v>
      </c>
      <c r="U190" s="39">
        <v>35000</v>
      </c>
      <c r="V190" s="41">
        <f t="shared" si="90"/>
        <v>34500</v>
      </c>
      <c r="W190" s="41">
        <f t="shared" si="92"/>
        <v>33023.771186440681</v>
      </c>
      <c r="X190" s="41">
        <f t="shared" si="6"/>
        <v>2487450</v>
      </c>
      <c r="Y190" s="41">
        <f t="shared" si="7"/>
        <v>2381013.9025423727</v>
      </c>
      <c r="Z190" s="32"/>
      <c r="AA190" s="32"/>
    </row>
    <row r="191" spans="1:27" ht="12.75" hidden="1" customHeight="1">
      <c r="A191" s="22">
        <v>2</v>
      </c>
      <c r="B191" s="22">
        <v>2</v>
      </c>
      <c r="C191" s="22">
        <v>3</v>
      </c>
      <c r="D191" s="22">
        <v>10</v>
      </c>
      <c r="E191" s="23">
        <v>148</v>
      </c>
      <c r="F191" s="22">
        <v>12</v>
      </c>
      <c r="G191" s="24">
        <v>2</v>
      </c>
      <c r="H191" s="39">
        <v>35.200000000000003</v>
      </c>
      <c r="I191" s="39">
        <v>71.099999999999994</v>
      </c>
      <c r="J191" s="26">
        <v>72.2</v>
      </c>
      <c r="K191" s="25">
        <f t="shared" si="30"/>
        <v>72.2</v>
      </c>
      <c r="L191" s="27">
        <v>43500</v>
      </c>
      <c r="M191" s="27">
        <f t="shared" si="31"/>
        <v>3140700</v>
      </c>
      <c r="N191" s="28">
        <v>42500</v>
      </c>
      <c r="O191" s="27">
        <v>2000</v>
      </c>
      <c r="P191" s="29">
        <v>37250</v>
      </c>
      <c r="Q191" s="29">
        <f t="shared" si="82"/>
        <v>2689450</v>
      </c>
      <c r="R191" s="22" t="s">
        <v>29</v>
      </c>
      <c r="S191" s="27"/>
      <c r="T191" s="25">
        <f t="shared" si="83"/>
        <v>3140700</v>
      </c>
      <c r="U191" s="39">
        <v>40930</v>
      </c>
      <c r="V191" s="41">
        <f t="shared" si="90"/>
        <v>34250</v>
      </c>
      <c r="W191" s="41">
        <f t="shared" si="92"/>
        <v>33727.733050847455</v>
      </c>
      <c r="X191" s="41">
        <f t="shared" si="6"/>
        <v>2472850</v>
      </c>
      <c r="Y191" s="41">
        <f t="shared" si="7"/>
        <v>2435142.3262711866</v>
      </c>
      <c r="Z191" s="31"/>
      <c r="AA191" s="42">
        <f t="shared" ref="AA191:AA217" si="93">V191-$AA$1</f>
        <v>3050</v>
      </c>
    </row>
    <row r="192" spans="1:27" ht="12.75" hidden="1" customHeight="1">
      <c r="A192" s="22">
        <v>2</v>
      </c>
      <c r="B192" s="22">
        <v>2</v>
      </c>
      <c r="C192" s="22">
        <v>1</v>
      </c>
      <c r="D192" s="22">
        <v>8</v>
      </c>
      <c r="E192" s="23">
        <v>150</v>
      </c>
      <c r="F192" s="22">
        <v>13</v>
      </c>
      <c r="G192" s="24">
        <v>3</v>
      </c>
      <c r="H192" s="25">
        <v>55.8</v>
      </c>
      <c r="I192" s="25">
        <v>97.4</v>
      </c>
      <c r="J192" s="26">
        <v>103.5</v>
      </c>
      <c r="K192" s="25">
        <f t="shared" si="30"/>
        <v>103.5</v>
      </c>
      <c r="L192" s="27">
        <v>43000</v>
      </c>
      <c r="M192" s="27">
        <f t="shared" si="31"/>
        <v>4450500</v>
      </c>
      <c r="N192" s="28">
        <v>40500</v>
      </c>
      <c r="O192" s="27">
        <v>2000</v>
      </c>
      <c r="P192" s="29">
        <v>43500</v>
      </c>
      <c r="Q192" s="29">
        <f t="shared" si="82"/>
        <v>4502250</v>
      </c>
      <c r="R192" s="22" t="s">
        <v>29</v>
      </c>
      <c r="S192" s="27"/>
      <c r="T192" s="25">
        <f t="shared" si="83"/>
        <v>4450500</v>
      </c>
      <c r="U192" s="25">
        <v>40930</v>
      </c>
      <c r="V192" s="30">
        <f t="shared" si="90"/>
        <v>40500</v>
      </c>
      <c r="W192" s="30">
        <f t="shared" ref="W192:W193" si="94">V192-(V192*4.5%)-(V192-U192)*20/120</f>
        <v>38749.166666666664</v>
      </c>
      <c r="X192" s="30">
        <f t="shared" si="6"/>
        <v>4191750</v>
      </c>
      <c r="Y192" s="30">
        <f t="shared" si="7"/>
        <v>4010538.7499999995</v>
      </c>
      <c r="Z192" s="32"/>
      <c r="AA192" s="33">
        <f t="shared" si="93"/>
        <v>9300</v>
      </c>
    </row>
    <row r="193" spans="1:27" ht="12.75" hidden="1" customHeight="1">
      <c r="A193" s="52">
        <v>2</v>
      </c>
      <c r="B193" s="52">
        <v>2</v>
      </c>
      <c r="C193" s="52">
        <v>4</v>
      </c>
      <c r="D193" s="52">
        <v>11</v>
      </c>
      <c r="E193" s="53">
        <v>153</v>
      </c>
      <c r="F193" s="52">
        <v>13</v>
      </c>
      <c r="G193" s="54">
        <v>3</v>
      </c>
      <c r="H193" s="25">
        <v>54.7</v>
      </c>
      <c r="I193" s="25">
        <v>96.3</v>
      </c>
      <c r="J193" s="56">
        <v>102</v>
      </c>
      <c r="K193" s="25">
        <f t="shared" si="30"/>
        <v>102</v>
      </c>
      <c r="L193" s="27">
        <v>43000</v>
      </c>
      <c r="M193" s="27">
        <f t="shared" si="31"/>
        <v>4386000</v>
      </c>
      <c r="N193" s="28">
        <v>40500</v>
      </c>
      <c r="O193" s="27">
        <v>2000</v>
      </c>
      <c r="P193" s="57">
        <f>Шахматка!AG95</f>
        <v>48000</v>
      </c>
      <c r="Q193" s="57">
        <f t="shared" si="82"/>
        <v>4896000</v>
      </c>
      <c r="R193" s="52" t="s">
        <v>31</v>
      </c>
      <c r="S193" s="27"/>
      <c r="T193" s="25">
        <f t="shared" si="83"/>
        <v>4386000</v>
      </c>
      <c r="U193" s="25">
        <v>40930</v>
      </c>
      <c r="V193" s="30">
        <f t="shared" si="90"/>
        <v>45000</v>
      </c>
      <c r="W193" s="30">
        <f t="shared" si="94"/>
        <v>42296.666666666664</v>
      </c>
      <c r="X193" s="30">
        <f t="shared" si="6"/>
        <v>4590000</v>
      </c>
      <c r="Y193" s="30">
        <f t="shared" si="7"/>
        <v>4314260</v>
      </c>
      <c r="Z193" s="32"/>
      <c r="AA193" s="33">
        <f t="shared" si="93"/>
        <v>13800</v>
      </c>
    </row>
    <row r="194" spans="1:27" ht="12.75" hidden="1" customHeight="1">
      <c r="A194" s="22">
        <v>2</v>
      </c>
      <c r="B194" s="22">
        <v>2</v>
      </c>
      <c r="C194" s="22">
        <v>1</v>
      </c>
      <c r="D194" s="22">
        <v>8</v>
      </c>
      <c r="E194" s="23">
        <v>154</v>
      </c>
      <c r="F194" s="22">
        <v>14</v>
      </c>
      <c r="G194" s="24">
        <v>3</v>
      </c>
      <c r="H194" s="39">
        <v>55.8</v>
      </c>
      <c r="I194" s="39">
        <v>97.4</v>
      </c>
      <c r="J194" s="26">
        <v>103.5</v>
      </c>
      <c r="K194" s="25">
        <f t="shared" si="30"/>
        <v>103.5</v>
      </c>
      <c r="L194" s="27">
        <v>43000</v>
      </c>
      <c r="M194" s="27">
        <f t="shared" si="31"/>
        <v>4450500</v>
      </c>
      <c r="N194" s="28">
        <v>40500</v>
      </c>
      <c r="O194" s="27">
        <v>2000</v>
      </c>
      <c r="P194" s="29">
        <v>34750</v>
      </c>
      <c r="Q194" s="29">
        <f t="shared" si="82"/>
        <v>3596625</v>
      </c>
      <c r="R194" s="22" t="s">
        <v>29</v>
      </c>
      <c r="S194" s="27"/>
      <c r="T194" s="25">
        <f t="shared" si="83"/>
        <v>4450500</v>
      </c>
      <c r="U194" s="39">
        <v>40930</v>
      </c>
      <c r="V194" s="41">
        <f t="shared" si="90"/>
        <v>31750</v>
      </c>
      <c r="W194" s="41">
        <f>V194-(V194*4.5%)-(V194-U194)*18/118</f>
        <v>31721.588983050846</v>
      </c>
      <c r="X194" s="41">
        <f t="shared" si="6"/>
        <v>3286125</v>
      </c>
      <c r="Y194" s="41">
        <f t="shared" si="7"/>
        <v>3283184.4597457624</v>
      </c>
      <c r="Z194" s="31"/>
      <c r="AA194" s="42">
        <f t="shared" si="93"/>
        <v>550</v>
      </c>
    </row>
    <row r="195" spans="1:27" ht="12.75" hidden="1" customHeight="1">
      <c r="A195" s="22">
        <v>2</v>
      </c>
      <c r="B195" s="22">
        <v>2</v>
      </c>
      <c r="C195" s="22">
        <v>3</v>
      </c>
      <c r="D195" s="22">
        <v>10</v>
      </c>
      <c r="E195" s="23">
        <v>156</v>
      </c>
      <c r="F195" s="22">
        <v>14</v>
      </c>
      <c r="G195" s="24">
        <v>2</v>
      </c>
      <c r="H195" s="39">
        <v>35.200000000000003</v>
      </c>
      <c r="I195" s="39">
        <v>71.099999999999994</v>
      </c>
      <c r="J195" s="26">
        <v>72.2</v>
      </c>
      <c r="K195" s="25">
        <f t="shared" si="30"/>
        <v>72.2</v>
      </c>
      <c r="L195" s="27">
        <v>43500</v>
      </c>
      <c r="M195" s="27">
        <f t="shared" si="31"/>
        <v>3140700</v>
      </c>
      <c r="N195" s="28">
        <v>42500</v>
      </c>
      <c r="O195" s="27">
        <v>2000</v>
      </c>
      <c r="P195" s="29">
        <v>40750</v>
      </c>
      <c r="Q195" s="29">
        <f t="shared" si="82"/>
        <v>2942150</v>
      </c>
      <c r="R195" s="22" t="s">
        <v>29</v>
      </c>
      <c r="S195" s="27"/>
      <c r="T195" s="25">
        <f t="shared" si="83"/>
        <v>3140700</v>
      </c>
      <c r="U195" s="39">
        <v>40930</v>
      </c>
      <c r="V195" s="41">
        <f>P195</f>
        <v>40750</v>
      </c>
      <c r="W195" s="41">
        <f>V195-(V195*4.5%)</f>
        <v>38916.25</v>
      </c>
      <c r="X195" s="41">
        <f t="shared" si="6"/>
        <v>2942150</v>
      </c>
      <c r="Y195" s="41">
        <f t="shared" si="7"/>
        <v>2809753.25</v>
      </c>
      <c r="Z195" s="31"/>
      <c r="AA195" s="42">
        <f t="shared" si="93"/>
        <v>9550</v>
      </c>
    </row>
    <row r="196" spans="1:27" ht="12.75" hidden="1" customHeight="1">
      <c r="A196" s="22">
        <v>2</v>
      </c>
      <c r="B196" s="22">
        <v>2</v>
      </c>
      <c r="C196" s="22">
        <v>4</v>
      </c>
      <c r="D196" s="22">
        <v>11</v>
      </c>
      <c r="E196" s="23">
        <v>157</v>
      </c>
      <c r="F196" s="22">
        <v>14</v>
      </c>
      <c r="G196" s="24">
        <v>3</v>
      </c>
      <c r="H196" s="25">
        <v>54.7</v>
      </c>
      <c r="I196" s="25">
        <v>96.3</v>
      </c>
      <c r="J196" s="26">
        <v>102</v>
      </c>
      <c r="K196" s="25">
        <f t="shared" si="30"/>
        <v>102</v>
      </c>
      <c r="L196" s="27">
        <v>43000</v>
      </c>
      <c r="M196" s="27">
        <f t="shared" si="31"/>
        <v>4386000</v>
      </c>
      <c r="N196" s="28">
        <v>40500</v>
      </c>
      <c r="O196" s="27">
        <v>2000</v>
      </c>
      <c r="P196" s="29">
        <v>40500</v>
      </c>
      <c r="Q196" s="29">
        <f t="shared" si="82"/>
        <v>4131000</v>
      </c>
      <c r="R196" s="22" t="s">
        <v>29</v>
      </c>
      <c r="S196" s="27"/>
      <c r="T196" s="25">
        <f t="shared" si="83"/>
        <v>4386000</v>
      </c>
      <c r="U196" s="25">
        <v>40930</v>
      </c>
      <c r="V196" s="30">
        <f t="shared" ref="V196:V197" si="95">P196-3000</f>
        <v>37500</v>
      </c>
      <c r="W196" s="30">
        <f>V196-(V196*4.5%)-(V196-U196)*20/120</f>
        <v>36384.166666666664</v>
      </c>
      <c r="X196" s="30">
        <f t="shared" si="6"/>
        <v>3825000</v>
      </c>
      <c r="Y196" s="30">
        <f t="shared" si="7"/>
        <v>3711184.9999999995</v>
      </c>
      <c r="Z196" s="32"/>
      <c r="AA196" s="33">
        <f t="shared" si="93"/>
        <v>6300</v>
      </c>
    </row>
    <row r="197" spans="1:27" ht="12.75" hidden="1" customHeight="1">
      <c r="A197" s="22">
        <v>2</v>
      </c>
      <c r="B197" s="22">
        <v>2</v>
      </c>
      <c r="C197" s="22">
        <v>2</v>
      </c>
      <c r="D197" s="22">
        <v>9</v>
      </c>
      <c r="E197" s="23">
        <v>159</v>
      </c>
      <c r="F197" s="22">
        <v>15</v>
      </c>
      <c r="G197" s="24">
        <v>2</v>
      </c>
      <c r="H197" s="39">
        <v>35.200000000000003</v>
      </c>
      <c r="I197" s="39">
        <v>71</v>
      </c>
      <c r="J197" s="26">
        <v>72.099999999999994</v>
      </c>
      <c r="K197" s="25">
        <f t="shared" si="30"/>
        <v>72.099999999999994</v>
      </c>
      <c r="L197" s="27">
        <v>43500</v>
      </c>
      <c r="M197" s="27">
        <f t="shared" si="31"/>
        <v>3136349.9999999995</v>
      </c>
      <c r="N197" s="28">
        <v>42500</v>
      </c>
      <c r="O197" s="27">
        <v>2000</v>
      </c>
      <c r="P197" s="29">
        <v>36750</v>
      </c>
      <c r="Q197" s="29">
        <f t="shared" si="82"/>
        <v>2649675</v>
      </c>
      <c r="R197" s="22" t="s">
        <v>29</v>
      </c>
      <c r="S197" s="40"/>
      <c r="T197" s="25">
        <f t="shared" si="83"/>
        <v>3136349.9999999995</v>
      </c>
      <c r="U197" s="39">
        <v>35000</v>
      </c>
      <c r="V197" s="41">
        <f t="shared" si="95"/>
        <v>33750</v>
      </c>
      <c r="W197" s="41">
        <f>V197-(V197*4.5%)-(V197-U197)*18/118</f>
        <v>32421.927966101695</v>
      </c>
      <c r="X197" s="41">
        <f t="shared" si="6"/>
        <v>2433375</v>
      </c>
      <c r="Y197" s="41">
        <f t="shared" si="7"/>
        <v>2337621.006355932</v>
      </c>
      <c r="Z197" s="31"/>
      <c r="AA197" s="42">
        <f t="shared" si="93"/>
        <v>2550</v>
      </c>
    </row>
    <row r="198" spans="1:27" ht="12.75" hidden="1" customHeight="1">
      <c r="A198" s="22">
        <v>2</v>
      </c>
      <c r="B198" s="22">
        <v>2</v>
      </c>
      <c r="C198" s="22">
        <v>4</v>
      </c>
      <c r="D198" s="22">
        <v>11</v>
      </c>
      <c r="E198" s="23">
        <v>161</v>
      </c>
      <c r="F198" s="22">
        <v>15</v>
      </c>
      <c r="G198" s="24">
        <v>3</v>
      </c>
      <c r="H198" s="25">
        <v>54.7</v>
      </c>
      <c r="I198" s="25">
        <v>96.3</v>
      </c>
      <c r="J198" s="26">
        <v>102</v>
      </c>
      <c r="K198" s="25">
        <f t="shared" si="30"/>
        <v>102</v>
      </c>
      <c r="L198" s="27">
        <v>43000</v>
      </c>
      <c r="M198" s="27">
        <f t="shared" si="31"/>
        <v>4386000</v>
      </c>
      <c r="N198" s="28">
        <v>40500</v>
      </c>
      <c r="O198" s="27">
        <v>2000</v>
      </c>
      <c r="P198" s="29">
        <v>40000</v>
      </c>
      <c r="Q198" s="29">
        <f t="shared" si="82"/>
        <v>4080000</v>
      </c>
      <c r="R198" s="22" t="s">
        <v>29</v>
      </c>
      <c r="S198" s="46"/>
      <c r="T198" s="25">
        <f t="shared" si="83"/>
        <v>4386000</v>
      </c>
      <c r="U198" s="25">
        <v>40930</v>
      </c>
      <c r="V198" s="30">
        <f>P198</f>
        <v>40000</v>
      </c>
      <c r="W198" s="30">
        <f>V198-(V198*4.5%)</f>
        <v>38200</v>
      </c>
      <c r="X198" s="30">
        <f t="shared" si="6"/>
        <v>4080000</v>
      </c>
      <c r="Y198" s="30">
        <f t="shared" si="7"/>
        <v>3896400</v>
      </c>
      <c r="Z198" s="32"/>
      <c r="AA198" s="33">
        <f t="shared" si="93"/>
        <v>8800</v>
      </c>
    </row>
    <row r="199" spans="1:27" ht="12.75" hidden="1" customHeight="1">
      <c r="A199" s="22">
        <v>2</v>
      </c>
      <c r="B199" s="22">
        <v>2</v>
      </c>
      <c r="C199" s="22">
        <v>1</v>
      </c>
      <c r="D199" s="22">
        <v>8</v>
      </c>
      <c r="E199" s="23">
        <v>162</v>
      </c>
      <c r="F199" s="22">
        <v>16</v>
      </c>
      <c r="G199" s="24">
        <v>3</v>
      </c>
      <c r="H199" s="39">
        <v>55.8</v>
      </c>
      <c r="I199" s="39">
        <v>97.4</v>
      </c>
      <c r="J199" s="26">
        <v>103.5</v>
      </c>
      <c r="K199" s="25">
        <f t="shared" si="30"/>
        <v>103.5</v>
      </c>
      <c r="L199" s="27">
        <v>42500</v>
      </c>
      <c r="M199" s="27">
        <f t="shared" si="31"/>
        <v>4398750</v>
      </c>
      <c r="N199" s="28">
        <v>40500</v>
      </c>
      <c r="O199" s="27">
        <v>2000</v>
      </c>
      <c r="P199" s="29">
        <v>34750</v>
      </c>
      <c r="Q199" s="29">
        <f t="shared" si="82"/>
        <v>3596625</v>
      </c>
      <c r="R199" s="22" t="s">
        <v>29</v>
      </c>
      <c r="S199" s="27"/>
      <c r="T199" s="25">
        <f t="shared" si="83"/>
        <v>4398750</v>
      </c>
      <c r="U199" s="39">
        <v>40930</v>
      </c>
      <c r="V199" s="41">
        <f t="shared" ref="V199:V203" si="96">P199-3000</f>
        <v>31750</v>
      </c>
      <c r="W199" s="41">
        <f>V199-(V199*4.5%)-(V199-U199)*18/118</f>
        <v>31721.588983050846</v>
      </c>
      <c r="X199" s="41">
        <f t="shared" si="6"/>
        <v>3286125</v>
      </c>
      <c r="Y199" s="41">
        <f t="shared" si="7"/>
        <v>3283184.4597457624</v>
      </c>
      <c r="Z199" s="31"/>
      <c r="AA199" s="42">
        <f t="shared" si="93"/>
        <v>550</v>
      </c>
    </row>
    <row r="200" spans="1:27" ht="12.75" hidden="1" customHeight="1">
      <c r="A200" s="47">
        <v>2</v>
      </c>
      <c r="B200" s="47">
        <v>2</v>
      </c>
      <c r="C200" s="47">
        <v>4</v>
      </c>
      <c r="D200" s="47">
        <v>11</v>
      </c>
      <c r="E200" s="48">
        <v>121</v>
      </c>
      <c r="F200" s="47">
        <v>5</v>
      </c>
      <c r="G200" s="49">
        <v>3</v>
      </c>
      <c r="H200" s="25">
        <v>54.7</v>
      </c>
      <c r="I200" s="25">
        <v>96.3</v>
      </c>
      <c r="J200" s="50">
        <v>102</v>
      </c>
      <c r="K200" s="25">
        <f t="shared" si="30"/>
        <v>102</v>
      </c>
      <c r="L200" s="27">
        <v>44000</v>
      </c>
      <c r="M200" s="27">
        <f t="shared" si="31"/>
        <v>4488000</v>
      </c>
      <c r="N200" s="28">
        <v>40500</v>
      </c>
      <c r="O200" s="27">
        <v>2000</v>
      </c>
      <c r="P200" s="51">
        <v>56000</v>
      </c>
      <c r="Q200" s="51">
        <f t="shared" si="82"/>
        <v>5712000</v>
      </c>
      <c r="R200" s="47" t="s">
        <v>31</v>
      </c>
      <c r="S200" s="27"/>
      <c r="T200" s="25">
        <f t="shared" si="83"/>
        <v>4488000</v>
      </c>
      <c r="U200" s="25">
        <v>40930</v>
      </c>
      <c r="V200" s="30">
        <f t="shared" si="96"/>
        <v>53000</v>
      </c>
      <c r="W200" s="30">
        <f t="shared" ref="W200:W202" si="97">V200-(V200*4.5%)-(V200-U200)*20/120</f>
        <v>48603.333333333336</v>
      </c>
      <c r="X200" s="30">
        <f t="shared" si="6"/>
        <v>5406000</v>
      </c>
      <c r="Y200" s="30">
        <f t="shared" si="7"/>
        <v>4957540</v>
      </c>
      <c r="Z200" s="32"/>
      <c r="AA200" s="33">
        <f t="shared" si="93"/>
        <v>21800</v>
      </c>
    </row>
    <row r="201" spans="1:27" ht="12.75" hidden="1" customHeight="1">
      <c r="A201" s="34">
        <v>2</v>
      </c>
      <c r="B201" s="34">
        <v>2</v>
      </c>
      <c r="C201" s="34">
        <v>3</v>
      </c>
      <c r="D201" s="34">
        <v>10</v>
      </c>
      <c r="E201" s="35">
        <v>164</v>
      </c>
      <c r="F201" s="34">
        <v>16</v>
      </c>
      <c r="G201" s="36">
        <v>2</v>
      </c>
      <c r="H201" s="25">
        <v>35.200000000000003</v>
      </c>
      <c r="I201" s="25">
        <v>71.099999999999994</v>
      </c>
      <c r="J201" s="37">
        <v>72.2</v>
      </c>
      <c r="K201" s="25">
        <f t="shared" si="30"/>
        <v>72.2</v>
      </c>
      <c r="L201" s="27">
        <v>43000</v>
      </c>
      <c r="M201" s="27">
        <f t="shared" si="31"/>
        <v>3104600</v>
      </c>
      <c r="N201" s="28">
        <v>42500</v>
      </c>
      <c r="O201" s="27">
        <v>2000</v>
      </c>
      <c r="P201" s="38">
        <v>47500</v>
      </c>
      <c r="Q201" s="38">
        <f t="shared" si="82"/>
        <v>3429500</v>
      </c>
      <c r="R201" s="34" t="s">
        <v>33</v>
      </c>
      <c r="S201" s="27"/>
      <c r="T201" s="25">
        <f t="shared" si="83"/>
        <v>3104600</v>
      </c>
      <c r="U201" s="25">
        <v>40930</v>
      </c>
      <c r="V201" s="30">
        <f t="shared" si="96"/>
        <v>44500</v>
      </c>
      <c r="W201" s="30">
        <f t="shared" si="97"/>
        <v>41902.5</v>
      </c>
      <c r="X201" s="30">
        <f t="shared" si="6"/>
        <v>3212900</v>
      </c>
      <c r="Y201" s="30">
        <f t="shared" si="7"/>
        <v>3025360.5</v>
      </c>
      <c r="Z201" s="32"/>
      <c r="AA201" s="33">
        <f t="shared" si="93"/>
        <v>13300</v>
      </c>
    </row>
    <row r="202" spans="1:27" ht="12.75" hidden="1" customHeight="1">
      <c r="A202" s="22">
        <v>2</v>
      </c>
      <c r="B202" s="22">
        <v>3</v>
      </c>
      <c r="C202" s="22">
        <v>1</v>
      </c>
      <c r="D202" s="22">
        <v>12</v>
      </c>
      <c r="E202" s="23">
        <v>172</v>
      </c>
      <c r="F202" s="22">
        <v>3</v>
      </c>
      <c r="G202" s="24">
        <v>1</v>
      </c>
      <c r="H202" s="25">
        <v>19.5</v>
      </c>
      <c r="I202" s="25">
        <v>47.2</v>
      </c>
      <c r="J202" s="26">
        <v>48.6</v>
      </c>
      <c r="K202" s="25">
        <f t="shared" si="30"/>
        <v>48.6</v>
      </c>
      <c r="L202" s="27">
        <v>45000</v>
      </c>
      <c r="M202" s="27">
        <f t="shared" si="31"/>
        <v>2187000</v>
      </c>
      <c r="N202" s="28">
        <v>42000</v>
      </c>
      <c r="O202" s="27">
        <v>2000</v>
      </c>
      <c r="P202" s="29">
        <v>41500</v>
      </c>
      <c r="Q202" s="29">
        <f t="shared" si="82"/>
        <v>2016900</v>
      </c>
      <c r="R202" s="22" t="s">
        <v>29</v>
      </c>
      <c r="S202" s="27"/>
      <c r="T202" s="25">
        <f t="shared" si="83"/>
        <v>2187000</v>
      </c>
      <c r="U202" s="25">
        <v>40930</v>
      </c>
      <c r="V202" s="30">
        <f t="shared" si="96"/>
        <v>38500</v>
      </c>
      <c r="W202" s="30">
        <f t="shared" si="97"/>
        <v>37172.5</v>
      </c>
      <c r="X202" s="30">
        <f t="shared" si="6"/>
        <v>1871100</v>
      </c>
      <c r="Y202" s="30">
        <f t="shared" si="7"/>
        <v>1806583.5</v>
      </c>
      <c r="Z202" s="32"/>
      <c r="AA202" s="33">
        <f t="shared" si="93"/>
        <v>7300</v>
      </c>
    </row>
    <row r="203" spans="1:27" ht="12.75" hidden="1" customHeight="1">
      <c r="A203" s="22">
        <v>2</v>
      </c>
      <c r="B203" s="22">
        <v>3</v>
      </c>
      <c r="C203" s="22">
        <v>3</v>
      </c>
      <c r="D203" s="22">
        <v>14</v>
      </c>
      <c r="E203" s="23">
        <v>174</v>
      </c>
      <c r="F203" s="22">
        <v>3</v>
      </c>
      <c r="G203" s="24">
        <v>1</v>
      </c>
      <c r="H203" s="39">
        <v>19</v>
      </c>
      <c r="I203" s="39">
        <v>45.6</v>
      </c>
      <c r="J203" s="26">
        <v>46.7</v>
      </c>
      <c r="K203" s="25">
        <f t="shared" si="30"/>
        <v>46.7</v>
      </c>
      <c r="L203" s="27">
        <v>45000</v>
      </c>
      <c r="M203" s="27">
        <f t="shared" si="31"/>
        <v>2101500</v>
      </c>
      <c r="N203" s="28">
        <v>44000</v>
      </c>
      <c r="O203" s="27">
        <v>2000</v>
      </c>
      <c r="P203" s="29">
        <v>40500</v>
      </c>
      <c r="Q203" s="29">
        <f t="shared" si="82"/>
        <v>1891350</v>
      </c>
      <c r="R203" s="22" t="s">
        <v>29</v>
      </c>
      <c r="S203" s="27"/>
      <c r="T203" s="25">
        <f t="shared" si="83"/>
        <v>2101500</v>
      </c>
      <c r="U203" s="39">
        <v>40930</v>
      </c>
      <c r="V203" s="41">
        <f t="shared" si="96"/>
        <v>37500</v>
      </c>
      <c r="W203" s="41">
        <f>V203-(V203*4.5%)-(V203-U203)*18/118</f>
        <v>36335.720338983054</v>
      </c>
      <c r="X203" s="41">
        <f t="shared" si="6"/>
        <v>1751250</v>
      </c>
      <c r="Y203" s="41">
        <f t="shared" si="7"/>
        <v>1696878.1398305087</v>
      </c>
      <c r="Z203" s="31"/>
      <c r="AA203" s="42">
        <f t="shared" si="93"/>
        <v>6300</v>
      </c>
    </row>
    <row r="204" spans="1:27" ht="12.75" hidden="1" customHeight="1">
      <c r="A204" s="34">
        <v>2</v>
      </c>
      <c r="B204" s="34">
        <v>3</v>
      </c>
      <c r="C204" s="34">
        <v>6</v>
      </c>
      <c r="D204" s="34">
        <v>17</v>
      </c>
      <c r="E204" s="35">
        <v>177</v>
      </c>
      <c r="F204" s="34">
        <v>3</v>
      </c>
      <c r="G204" s="36">
        <v>1</v>
      </c>
      <c r="H204" s="55">
        <v>19.5</v>
      </c>
      <c r="I204" s="55">
        <v>44.3</v>
      </c>
      <c r="J204" s="37">
        <v>45.7</v>
      </c>
      <c r="K204" s="25">
        <f t="shared" si="30"/>
        <v>45.7</v>
      </c>
      <c r="L204" s="27">
        <v>45000</v>
      </c>
      <c r="M204" s="27">
        <f t="shared" si="31"/>
        <v>2056500.0000000002</v>
      </c>
      <c r="N204" s="28">
        <v>43000</v>
      </c>
      <c r="O204" s="27">
        <v>2000</v>
      </c>
      <c r="P204" s="38">
        <v>41500</v>
      </c>
      <c r="Q204" s="38">
        <f t="shared" si="82"/>
        <v>1896550.0000000002</v>
      </c>
      <c r="R204" s="34" t="s">
        <v>30</v>
      </c>
      <c r="S204" s="27"/>
      <c r="T204" s="25">
        <f t="shared" si="83"/>
        <v>2056500.0000000002</v>
      </c>
      <c r="U204" s="55">
        <v>40930</v>
      </c>
      <c r="V204" s="30">
        <f t="shared" ref="V204:V205" si="98">P204</f>
        <v>41500</v>
      </c>
      <c r="W204" s="30">
        <f t="shared" ref="W204:W205" si="99">V204-(V204*4.5%)</f>
        <v>39632.5</v>
      </c>
      <c r="X204" s="58">
        <f t="shared" si="6"/>
        <v>1896550.0000000002</v>
      </c>
      <c r="Y204" s="30">
        <f t="shared" si="7"/>
        <v>1811205.25</v>
      </c>
      <c r="Z204" s="59"/>
      <c r="AA204" s="60">
        <f t="shared" si="93"/>
        <v>10300</v>
      </c>
    </row>
    <row r="205" spans="1:27" ht="12.75" hidden="1" customHeight="1">
      <c r="A205" s="22">
        <v>2</v>
      </c>
      <c r="B205" s="22">
        <v>3</v>
      </c>
      <c r="C205" s="22">
        <v>2</v>
      </c>
      <c r="D205" s="22">
        <v>13</v>
      </c>
      <c r="E205" s="23">
        <v>179</v>
      </c>
      <c r="F205" s="22">
        <v>4</v>
      </c>
      <c r="G205" s="24">
        <v>2</v>
      </c>
      <c r="H205" s="55">
        <v>35.299999999999997</v>
      </c>
      <c r="I205" s="55">
        <v>72.3</v>
      </c>
      <c r="J205" s="26">
        <v>76.099999999999994</v>
      </c>
      <c r="K205" s="25">
        <f t="shared" si="30"/>
        <v>76.099999999999994</v>
      </c>
      <c r="L205" s="27">
        <v>44500</v>
      </c>
      <c r="M205" s="27">
        <f t="shared" si="31"/>
        <v>3386449.9999999995</v>
      </c>
      <c r="N205" s="28">
        <v>42500</v>
      </c>
      <c r="O205" s="27">
        <v>2000</v>
      </c>
      <c r="P205" s="29">
        <v>44500</v>
      </c>
      <c r="Q205" s="29">
        <f t="shared" si="82"/>
        <v>3386449.9999999995</v>
      </c>
      <c r="R205" s="22" t="s">
        <v>29</v>
      </c>
      <c r="S205" s="27"/>
      <c r="T205" s="25">
        <f t="shared" si="83"/>
        <v>3386449.9999999995</v>
      </c>
      <c r="U205" s="55">
        <v>40930</v>
      </c>
      <c r="V205" s="30">
        <f t="shared" si="98"/>
        <v>44500</v>
      </c>
      <c r="W205" s="30">
        <f t="shared" si="99"/>
        <v>42497.5</v>
      </c>
      <c r="X205" s="58">
        <f t="shared" si="6"/>
        <v>3386449.9999999995</v>
      </c>
      <c r="Y205" s="30">
        <f t="shared" si="7"/>
        <v>3234059.7499999995</v>
      </c>
      <c r="Z205" s="59"/>
      <c r="AA205" s="60">
        <f t="shared" si="93"/>
        <v>13300</v>
      </c>
    </row>
    <row r="206" spans="1:27" ht="12.75" customHeight="1">
      <c r="A206" s="47">
        <v>2</v>
      </c>
      <c r="B206" s="47">
        <v>2</v>
      </c>
      <c r="C206" s="47">
        <v>1</v>
      </c>
      <c r="D206" s="47">
        <v>8</v>
      </c>
      <c r="E206" s="61">
        <v>106</v>
      </c>
      <c r="F206" s="47">
        <v>2</v>
      </c>
      <c r="G206" s="49">
        <v>3</v>
      </c>
      <c r="H206" s="25">
        <v>55.9</v>
      </c>
      <c r="I206" s="25">
        <v>97.4</v>
      </c>
      <c r="J206" s="50">
        <v>103.5</v>
      </c>
      <c r="K206" s="67"/>
      <c r="L206" s="67"/>
      <c r="M206" s="67"/>
      <c r="N206" s="28"/>
      <c r="O206" s="67"/>
      <c r="P206" s="51">
        <v>61000</v>
      </c>
      <c r="Q206" s="51">
        <f t="shared" si="82"/>
        <v>6313500</v>
      </c>
      <c r="R206" s="47" t="s">
        <v>12</v>
      </c>
      <c r="S206" s="67"/>
      <c r="T206" s="67"/>
      <c r="U206" s="25">
        <v>40930</v>
      </c>
      <c r="V206" s="30">
        <f t="shared" ref="V206:V207" si="100">P206-3000</f>
        <v>58000</v>
      </c>
      <c r="W206" s="30">
        <f t="shared" ref="W206:W207" si="101">V206-(V206*4.5%)-(V206-U206)*20/120</f>
        <v>52545</v>
      </c>
      <c r="X206" s="30">
        <f t="shared" si="6"/>
        <v>6003000</v>
      </c>
      <c r="Y206" s="30">
        <f t="shared" si="7"/>
        <v>5438407.5</v>
      </c>
      <c r="Z206" s="32"/>
      <c r="AA206" s="33">
        <f t="shared" si="93"/>
        <v>26800</v>
      </c>
    </row>
    <row r="207" spans="1:27" ht="12.75" hidden="1" customHeight="1">
      <c r="A207" s="22">
        <v>2</v>
      </c>
      <c r="B207" s="22">
        <v>3</v>
      </c>
      <c r="C207" s="22">
        <v>6</v>
      </c>
      <c r="D207" s="22">
        <v>17</v>
      </c>
      <c r="E207" s="23">
        <v>195</v>
      </c>
      <c r="F207" s="22">
        <v>6</v>
      </c>
      <c r="G207" s="24">
        <v>1</v>
      </c>
      <c r="H207" s="25">
        <v>19.5</v>
      </c>
      <c r="I207" s="25">
        <v>44.3</v>
      </c>
      <c r="J207" s="26">
        <v>45.7</v>
      </c>
      <c r="K207" s="25">
        <f t="shared" ref="K207:K229" si="102">J207</f>
        <v>45.7</v>
      </c>
      <c r="L207" s="27">
        <v>44500</v>
      </c>
      <c r="M207" s="27">
        <f t="shared" ref="M207:M229" si="103">K207*L207</f>
        <v>2033650.0000000002</v>
      </c>
      <c r="N207" s="28">
        <v>43000</v>
      </c>
      <c r="O207" s="27">
        <v>2000</v>
      </c>
      <c r="P207" s="29">
        <v>46500</v>
      </c>
      <c r="Q207" s="29">
        <f t="shared" si="82"/>
        <v>2125050</v>
      </c>
      <c r="R207" s="22" t="s">
        <v>29</v>
      </c>
      <c r="S207" s="27"/>
      <c r="T207" s="25">
        <f t="shared" ref="T207:T220" si="104">L207*K207</f>
        <v>2033650.0000000002</v>
      </c>
      <c r="U207" s="25">
        <v>40930</v>
      </c>
      <c r="V207" s="30">
        <f t="shared" si="100"/>
        <v>43500</v>
      </c>
      <c r="W207" s="30">
        <f t="shared" si="101"/>
        <v>41114.166666666664</v>
      </c>
      <c r="X207" s="30">
        <f t="shared" si="6"/>
        <v>1987950.0000000002</v>
      </c>
      <c r="Y207" s="30">
        <f t="shared" si="7"/>
        <v>1878917.4166666667</v>
      </c>
      <c r="Z207" s="32"/>
      <c r="AA207" s="33">
        <f t="shared" si="93"/>
        <v>12300</v>
      </c>
    </row>
    <row r="208" spans="1:27" ht="12.75" hidden="1" customHeight="1">
      <c r="A208" s="22">
        <v>2</v>
      </c>
      <c r="B208" s="22">
        <v>3</v>
      </c>
      <c r="C208" s="22">
        <v>2</v>
      </c>
      <c r="D208" s="22">
        <v>13</v>
      </c>
      <c r="E208" s="23">
        <v>197</v>
      </c>
      <c r="F208" s="22">
        <v>7</v>
      </c>
      <c r="G208" s="24">
        <v>2</v>
      </c>
      <c r="H208" s="39">
        <v>35.299999999999997</v>
      </c>
      <c r="I208" s="39">
        <v>72.3</v>
      </c>
      <c r="J208" s="26">
        <v>76.099999999999994</v>
      </c>
      <c r="K208" s="39">
        <f t="shared" si="102"/>
        <v>76.099999999999994</v>
      </c>
      <c r="L208" s="40">
        <v>42000</v>
      </c>
      <c r="M208" s="40">
        <f t="shared" si="103"/>
        <v>3196199.9999999995</v>
      </c>
      <c r="N208" s="28">
        <v>42000</v>
      </c>
      <c r="O208" s="40"/>
      <c r="P208" s="40"/>
      <c r="Q208" s="28">
        <f>N208*J208</f>
        <v>3196199.9999999995</v>
      </c>
      <c r="R208" s="22" t="s">
        <v>29</v>
      </c>
      <c r="S208" s="40"/>
      <c r="T208" s="39">
        <f t="shared" si="104"/>
        <v>3196199.9999999995</v>
      </c>
      <c r="U208" s="39"/>
      <c r="V208" s="43"/>
      <c r="W208" s="43"/>
      <c r="X208" s="41">
        <f t="shared" si="6"/>
        <v>0</v>
      </c>
      <c r="Y208" s="41">
        <f t="shared" si="7"/>
        <v>0</v>
      </c>
      <c r="Z208" s="32"/>
      <c r="AA208" s="33">
        <f t="shared" si="93"/>
        <v>-31200</v>
      </c>
    </row>
    <row r="209" spans="1:27" ht="12.75" hidden="1" customHeight="1">
      <c r="A209" s="22">
        <v>2</v>
      </c>
      <c r="B209" s="22">
        <v>3</v>
      </c>
      <c r="C209" s="22">
        <v>3</v>
      </c>
      <c r="D209" s="22">
        <v>14</v>
      </c>
      <c r="E209" s="23">
        <v>198</v>
      </c>
      <c r="F209" s="22">
        <v>7</v>
      </c>
      <c r="G209" s="24">
        <v>1</v>
      </c>
      <c r="H209" s="55">
        <v>19</v>
      </c>
      <c r="I209" s="55">
        <v>47.2</v>
      </c>
      <c r="J209" s="26">
        <v>48.3</v>
      </c>
      <c r="K209" s="25">
        <f t="shared" si="102"/>
        <v>48.3</v>
      </c>
      <c r="L209" s="27">
        <v>44500</v>
      </c>
      <c r="M209" s="27">
        <f t="shared" si="103"/>
        <v>2149350</v>
      </c>
      <c r="N209" s="28">
        <v>44000</v>
      </c>
      <c r="O209" s="27">
        <v>2000</v>
      </c>
      <c r="P209" s="29">
        <v>51000</v>
      </c>
      <c r="Q209" s="29">
        <f>P209*J209</f>
        <v>2463300</v>
      </c>
      <c r="R209" s="22" t="s">
        <v>29</v>
      </c>
      <c r="S209" s="27"/>
      <c r="T209" s="25">
        <f t="shared" si="104"/>
        <v>2149350</v>
      </c>
      <c r="U209" s="55">
        <v>40930</v>
      </c>
      <c r="V209" s="30">
        <f>P209</f>
        <v>51000</v>
      </c>
      <c r="W209" s="30">
        <f>V209-(V209*4.5%)</f>
        <v>48705</v>
      </c>
      <c r="X209" s="58">
        <f t="shared" si="6"/>
        <v>2463300</v>
      </c>
      <c r="Y209" s="30">
        <f t="shared" si="7"/>
        <v>2352451.5</v>
      </c>
      <c r="Z209" s="73"/>
      <c r="AA209" s="60">
        <f t="shared" si="93"/>
        <v>19800</v>
      </c>
    </row>
    <row r="210" spans="1:27" ht="12.75" hidden="1" customHeight="1">
      <c r="A210" s="22">
        <v>2</v>
      </c>
      <c r="B210" s="22">
        <v>3</v>
      </c>
      <c r="C210" s="22">
        <v>1</v>
      </c>
      <c r="D210" s="22">
        <v>12</v>
      </c>
      <c r="E210" s="23">
        <v>202</v>
      </c>
      <c r="F210" s="22">
        <v>8</v>
      </c>
      <c r="G210" s="24">
        <v>1</v>
      </c>
      <c r="H210" s="25">
        <v>19.5</v>
      </c>
      <c r="I210" s="25">
        <v>47.2</v>
      </c>
      <c r="J210" s="26">
        <v>48.6</v>
      </c>
      <c r="K210" s="25">
        <f t="shared" si="102"/>
        <v>48.6</v>
      </c>
      <c r="L210" s="27">
        <v>44500</v>
      </c>
      <c r="M210" s="27">
        <f t="shared" si="103"/>
        <v>2162700</v>
      </c>
      <c r="N210" s="28">
        <v>42000</v>
      </c>
      <c r="O210" s="27">
        <v>2000</v>
      </c>
      <c r="P210" s="29">
        <v>46500</v>
      </c>
      <c r="Q210" s="29">
        <v>2076000</v>
      </c>
      <c r="R210" s="22" t="s">
        <v>29</v>
      </c>
      <c r="S210" s="27"/>
      <c r="T210" s="25">
        <f t="shared" si="104"/>
        <v>2162700</v>
      </c>
      <c r="U210" s="25">
        <v>40930</v>
      </c>
      <c r="V210" s="30">
        <f t="shared" ref="V210:V217" si="105">P210-3000</f>
        <v>43500</v>
      </c>
      <c r="W210" s="30">
        <f t="shared" ref="W210:W214" si="106">V210-(V210*4.5%)-(V210-U210)*20/120</f>
        <v>41114.166666666664</v>
      </c>
      <c r="X210" s="30">
        <f t="shared" si="6"/>
        <v>2114100</v>
      </c>
      <c r="Y210" s="30">
        <f t="shared" si="7"/>
        <v>1998148.5</v>
      </c>
      <c r="Z210" s="32"/>
      <c r="AA210" s="33">
        <f t="shared" si="93"/>
        <v>12300</v>
      </c>
    </row>
    <row r="211" spans="1:27" ht="12.75" hidden="1" customHeight="1">
      <c r="A211" s="355">
        <v>2</v>
      </c>
      <c r="B211" s="355">
        <v>2</v>
      </c>
      <c r="C211" s="355">
        <v>1</v>
      </c>
      <c r="D211" s="355">
        <v>8</v>
      </c>
      <c r="E211" s="356">
        <v>118</v>
      </c>
      <c r="F211" s="355">
        <v>5</v>
      </c>
      <c r="G211" s="360">
        <v>3</v>
      </c>
      <c r="H211" s="25">
        <v>55.8</v>
      </c>
      <c r="I211" s="25">
        <v>97.4</v>
      </c>
      <c r="J211" s="358">
        <v>103.5</v>
      </c>
      <c r="K211" s="25">
        <f t="shared" si="102"/>
        <v>103.5</v>
      </c>
      <c r="L211" s="27">
        <v>44000</v>
      </c>
      <c r="M211" s="27">
        <f t="shared" si="103"/>
        <v>4554000</v>
      </c>
      <c r="N211" s="28">
        <v>40500</v>
      </c>
      <c r="O211" s="27">
        <v>2000</v>
      </c>
      <c r="P211" s="359">
        <f>Шахматка!X93</f>
        <v>48500</v>
      </c>
      <c r="Q211" s="359">
        <f t="shared" ref="Q211:Q217" si="107">P211*J211</f>
        <v>5019750</v>
      </c>
      <c r="R211" s="355" t="s">
        <v>31</v>
      </c>
      <c r="S211" s="27"/>
      <c r="T211" s="25">
        <f t="shared" si="104"/>
        <v>4554000</v>
      </c>
      <c r="U211" s="25">
        <v>40930</v>
      </c>
      <c r="V211" s="30">
        <f t="shared" si="105"/>
        <v>45500</v>
      </c>
      <c r="W211" s="30">
        <f t="shared" si="106"/>
        <v>42690.833333333336</v>
      </c>
      <c r="X211" s="30">
        <f t="shared" si="6"/>
        <v>4709250</v>
      </c>
      <c r="Y211" s="30">
        <f t="shared" si="7"/>
        <v>4418501.25</v>
      </c>
      <c r="Z211" s="32"/>
      <c r="AA211" s="33">
        <f t="shared" si="93"/>
        <v>14300</v>
      </c>
    </row>
    <row r="212" spans="1:27" ht="12.75" hidden="1" customHeight="1">
      <c r="A212" s="22">
        <v>2</v>
      </c>
      <c r="B212" s="22">
        <v>3</v>
      </c>
      <c r="C212" s="22">
        <v>1</v>
      </c>
      <c r="D212" s="22">
        <v>12</v>
      </c>
      <c r="E212" s="23">
        <v>220</v>
      </c>
      <c r="F212" s="22">
        <v>11</v>
      </c>
      <c r="G212" s="24">
        <v>1</v>
      </c>
      <c r="H212" s="25">
        <v>19.5</v>
      </c>
      <c r="I212" s="25">
        <v>47.2</v>
      </c>
      <c r="J212" s="26">
        <v>48.6</v>
      </c>
      <c r="K212" s="25">
        <f t="shared" si="102"/>
        <v>48.6</v>
      </c>
      <c r="L212" s="27">
        <v>44000</v>
      </c>
      <c r="M212" s="27">
        <f t="shared" si="103"/>
        <v>2138400</v>
      </c>
      <c r="N212" s="28">
        <v>42000</v>
      </c>
      <c r="O212" s="27">
        <v>2000</v>
      </c>
      <c r="P212" s="29">
        <v>43250</v>
      </c>
      <c r="Q212" s="29">
        <f t="shared" si="107"/>
        <v>2101950</v>
      </c>
      <c r="R212" s="22" t="s">
        <v>29</v>
      </c>
      <c r="S212" s="27"/>
      <c r="T212" s="25">
        <f t="shared" si="104"/>
        <v>2138400</v>
      </c>
      <c r="U212" s="25">
        <v>40930</v>
      </c>
      <c r="V212" s="30">
        <f t="shared" si="105"/>
        <v>40250</v>
      </c>
      <c r="W212" s="30">
        <f t="shared" si="106"/>
        <v>38552.083333333336</v>
      </c>
      <c r="X212" s="30">
        <f t="shared" si="6"/>
        <v>1956150</v>
      </c>
      <c r="Y212" s="30">
        <f t="shared" si="7"/>
        <v>1873631.2500000002</v>
      </c>
      <c r="Z212" s="31"/>
      <c r="AA212" s="33">
        <f t="shared" si="93"/>
        <v>9050</v>
      </c>
    </row>
    <row r="213" spans="1:27" ht="12.75" hidden="1" customHeight="1">
      <c r="A213" s="355">
        <v>2</v>
      </c>
      <c r="B213" s="355">
        <v>2</v>
      </c>
      <c r="C213" s="355">
        <v>1</v>
      </c>
      <c r="D213" s="355">
        <v>8</v>
      </c>
      <c r="E213" s="356">
        <v>138</v>
      </c>
      <c r="F213" s="355">
        <v>10</v>
      </c>
      <c r="G213" s="360">
        <v>3</v>
      </c>
      <c r="H213" s="25">
        <v>55.8</v>
      </c>
      <c r="I213" s="25">
        <v>97.4</v>
      </c>
      <c r="J213" s="358">
        <v>103.5</v>
      </c>
      <c r="K213" s="25">
        <f t="shared" si="102"/>
        <v>103.5</v>
      </c>
      <c r="L213" s="27">
        <v>43500</v>
      </c>
      <c r="M213" s="27">
        <f t="shared" si="103"/>
        <v>4502250</v>
      </c>
      <c r="N213" s="28">
        <v>40500</v>
      </c>
      <c r="O213" s="27">
        <v>2000</v>
      </c>
      <c r="P213" s="359">
        <f>Шахматка!X95</f>
        <v>48500</v>
      </c>
      <c r="Q213" s="359">
        <f t="shared" si="107"/>
        <v>5019750</v>
      </c>
      <c r="R213" s="355" t="s">
        <v>31</v>
      </c>
      <c r="S213" s="27"/>
      <c r="T213" s="25">
        <f t="shared" si="104"/>
        <v>4502250</v>
      </c>
      <c r="U213" s="25">
        <v>40930</v>
      </c>
      <c r="V213" s="30">
        <f t="shared" si="105"/>
        <v>45500</v>
      </c>
      <c r="W213" s="30">
        <f t="shared" si="106"/>
        <v>42690.833333333336</v>
      </c>
      <c r="X213" s="30">
        <f t="shared" si="6"/>
        <v>4709250</v>
      </c>
      <c r="Y213" s="30">
        <f t="shared" si="7"/>
        <v>4418501.25</v>
      </c>
      <c r="Z213" s="32"/>
      <c r="AA213" s="33">
        <f t="shared" si="93"/>
        <v>14300</v>
      </c>
    </row>
    <row r="214" spans="1:27" ht="12.75" hidden="1" customHeight="1">
      <c r="A214" s="22">
        <v>2</v>
      </c>
      <c r="B214" s="22">
        <v>3</v>
      </c>
      <c r="C214" s="22">
        <v>4</v>
      </c>
      <c r="D214" s="22">
        <v>15</v>
      </c>
      <c r="E214" s="23">
        <v>223</v>
      </c>
      <c r="F214" s="22">
        <v>11</v>
      </c>
      <c r="G214" s="24">
        <v>2</v>
      </c>
      <c r="H214" s="55">
        <v>35.200000000000003</v>
      </c>
      <c r="I214" s="55">
        <v>69</v>
      </c>
      <c r="J214" s="26">
        <v>70.099999999999994</v>
      </c>
      <c r="K214" s="25">
        <f t="shared" si="102"/>
        <v>70.099999999999994</v>
      </c>
      <c r="L214" s="27">
        <v>43500</v>
      </c>
      <c r="M214" s="27">
        <f t="shared" si="103"/>
        <v>3049349.9999999995</v>
      </c>
      <c r="N214" s="28">
        <v>44000</v>
      </c>
      <c r="O214" s="27">
        <v>2000</v>
      </c>
      <c r="P214" s="29">
        <v>43750</v>
      </c>
      <c r="Q214" s="29">
        <f t="shared" si="107"/>
        <v>3066874.9999999995</v>
      </c>
      <c r="R214" s="22" t="s">
        <v>29</v>
      </c>
      <c r="S214" s="27"/>
      <c r="T214" s="25">
        <f t="shared" si="104"/>
        <v>3049349.9999999995</v>
      </c>
      <c r="U214" s="39">
        <v>40930</v>
      </c>
      <c r="V214" s="58">
        <f t="shared" si="105"/>
        <v>40750</v>
      </c>
      <c r="W214" s="58">
        <f t="shared" si="106"/>
        <v>38946.25</v>
      </c>
      <c r="X214" s="58">
        <f t="shared" si="6"/>
        <v>2856575</v>
      </c>
      <c r="Y214" s="58">
        <f t="shared" si="7"/>
        <v>2730132.125</v>
      </c>
      <c r="Z214" s="31"/>
      <c r="AA214" s="42">
        <f t="shared" si="93"/>
        <v>9550</v>
      </c>
    </row>
    <row r="215" spans="1:27" ht="12.75" hidden="1" customHeight="1">
      <c r="A215" s="22">
        <v>2</v>
      </c>
      <c r="B215" s="22">
        <v>3</v>
      </c>
      <c r="C215" s="22">
        <v>5</v>
      </c>
      <c r="D215" s="22">
        <v>16</v>
      </c>
      <c r="E215" s="23">
        <v>224</v>
      </c>
      <c r="F215" s="22">
        <v>11</v>
      </c>
      <c r="G215" s="24">
        <v>2</v>
      </c>
      <c r="H215" s="39">
        <v>33.299999999999997</v>
      </c>
      <c r="I215" s="39">
        <v>67.099999999999994</v>
      </c>
      <c r="J215" s="26">
        <v>69.8</v>
      </c>
      <c r="K215" s="25">
        <f t="shared" si="102"/>
        <v>69.8</v>
      </c>
      <c r="L215" s="27">
        <v>48000</v>
      </c>
      <c r="M215" s="27">
        <f t="shared" si="103"/>
        <v>3350400</v>
      </c>
      <c r="N215" s="28">
        <v>46000</v>
      </c>
      <c r="O215" s="27">
        <v>2000</v>
      </c>
      <c r="P215" s="29">
        <v>40500</v>
      </c>
      <c r="Q215" s="29">
        <f t="shared" si="107"/>
        <v>2826900</v>
      </c>
      <c r="R215" s="22" t="s">
        <v>29</v>
      </c>
      <c r="S215" s="46"/>
      <c r="T215" s="25">
        <f t="shared" si="104"/>
        <v>3350400</v>
      </c>
      <c r="U215" s="39">
        <v>35000</v>
      </c>
      <c r="V215" s="41">
        <f t="shared" si="105"/>
        <v>37500</v>
      </c>
      <c r="W215" s="41">
        <f t="shared" ref="W215:W216" si="108">V215-(V215*4.5%)-(V215-U215)*18/118</f>
        <v>35431.144067796609</v>
      </c>
      <c r="X215" s="41">
        <f t="shared" si="6"/>
        <v>2617500</v>
      </c>
      <c r="Y215" s="41">
        <f t="shared" si="7"/>
        <v>2473093.8559322031</v>
      </c>
      <c r="Z215" s="31"/>
      <c r="AA215" s="42">
        <f t="shared" si="93"/>
        <v>6300</v>
      </c>
    </row>
    <row r="216" spans="1:27" ht="12.75" hidden="1" customHeight="1">
      <c r="A216" s="22">
        <v>2</v>
      </c>
      <c r="B216" s="22">
        <v>3</v>
      </c>
      <c r="C216" s="22">
        <v>3</v>
      </c>
      <c r="D216" s="22">
        <v>14</v>
      </c>
      <c r="E216" s="23">
        <v>228</v>
      </c>
      <c r="F216" s="22">
        <v>12</v>
      </c>
      <c r="G216" s="24">
        <v>1</v>
      </c>
      <c r="H216" s="39">
        <v>19</v>
      </c>
      <c r="I216" s="39">
        <v>47.2</v>
      </c>
      <c r="J216" s="26">
        <v>48.3</v>
      </c>
      <c r="K216" s="25">
        <f t="shared" si="102"/>
        <v>48.3</v>
      </c>
      <c r="L216" s="27">
        <v>44000</v>
      </c>
      <c r="M216" s="27">
        <f t="shared" si="103"/>
        <v>2125200</v>
      </c>
      <c r="N216" s="28">
        <v>44000</v>
      </c>
      <c r="O216" s="27">
        <v>2000</v>
      </c>
      <c r="P216" s="29">
        <v>43500</v>
      </c>
      <c r="Q216" s="29">
        <f t="shared" si="107"/>
        <v>2101050</v>
      </c>
      <c r="R216" s="22" t="s">
        <v>29</v>
      </c>
      <c r="S216" s="27"/>
      <c r="T216" s="25">
        <f t="shared" si="104"/>
        <v>2125200</v>
      </c>
      <c r="U216" s="39">
        <v>40930</v>
      </c>
      <c r="V216" s="41">
        <f t="shared" si="105"/>
        <v>40500</v>
      </c>
      <c r="W216" s="41">
        <f t="shared" si="108"/>
        <v>38743.093220338982</v>
      </c>
      <c r="X216" s="41">
        <f t="shared" si="6"/>
        <v>1956150</v>
      </c>
      <c r="Y216" s="41">
        <f t="shared" si="7"/>
        <v>1871291.4025423727</v>
      </c>
      <c r="Z216" s="31"/>
      <c r="AA216" s="42">
        <f t="shared" si="93"/>
        <v>9300</v>
      </c>
    </row>
    <row r="217" spans="1:27" ht="12.75" hidden="1" customHeight="1">
      <c r="A217" s="22">
        <v>2</v>
      </c>
      <c r="B217" s="22">
        <v>3</v>
      </c>
      <c r="C217" s="22">
        <v>1</v>
      </c>
      <c r="D217" s="22">
        <v>12</v>
      </c>
      <c r="E217" s="23">
        <v>238</v>
      </c>
      <c r="F217" s="22">
        <v>14</v>
      </c>
      <c r="G217" s="24">
        <v>1</v>
      </c>
      <c r="H217" s="25">
        <v>19.5</v>
      </c>
      <c r="I217" s="25">
        <v>47.2</v>
      </c>
      <c r="J217" s="26">
        <v>48.6</v>
      </c>
      <c r="K217" s="25">
        <f t="shared" si="102"/>
        <v>48.6</v>
      </c>
      <c r="L217" s="27">
        <v>44000</v>
      </c>
      <c r="M217" s="27">
        <f t="shared" si="103"/>
        <v>2138400</v>
      </c>
      <c r="N217" s="28">
        <v>42000</v>
      </c>
      <c r="O217" s="27">
        <v>2000</v>
      </c>
      <c r="P217" s="29">
        <v>41000</v>
      </c>
      <c r="Q217" s="29">
        <f t="shared" si="107"/>
        <v>1992600</v>
      </c>
      <c r="R217" s="22" t="s">
        <v>29</v>
      </c>
      <c r="S217" s="27"/>
      <c r="T217" s="25">
        <f t="shared" si="104"/>
        <v>2138400</v>
      </c>
      <c r="U217" s="25">
        <v>40930</v>
      </c>
      <c r="V217" s="30">
        <f t="shared" si="105"/>
        <v>38000</v>
      </c>
      <c r="W217" s="30">
        <f>V217-(V217*4.5%)-(V217-U217)*20/120</f>
        <v>36778.333333333336</v>
      </c>
      <c r="X217" s="30">
        <f t="shared" si="6"/>
        <v>1846800</v>
      </c>
      <c r="Y217" s="30">
        <f t="shared" si="7"/>
        <v>1787427.0000000002</v>
      </c>
      <c r="Z217" s="32"/>
      <c r="AA217" s="33">
        <f t="shared" si="93"/>
        <v>6800</v>
      </c>
    </row>
    <row r="218" spans="1:27" ht="12.75" hidden="1" customHeight="1">
      <c r="A218" s="22">
        <v>2</v>
      </c>
      <c r="B218" s="22">
        <v>3</v>
      </c>
      <c r="C218" s="22">
        <v>2</v>
      </c>
      <c r="D218" s="22">
        <v>13</v>
      </c>
      <c r="E218" s="23">
        <v>239</v>
      </c>
      <c r="F218" s="22">
        <v>14</v>
      </c>
      <c r="G218" s="24">
        <v>2</v>
      </c>
      <c r="H218" s="39">
        <v>35.299999999999997</v>
      </c>
      <c r="I218" s="39">
        <v>72.3</v>
      </c>
      <c r="J218" s="26">
        <v>76.099999999999994</v>
      </c>
      <c r="K218" s="39">
        <f t="shared" si="102"/>
        <v>76.099999999999994</v>
      </c>
      <c r="L218" s="40">
        <v>43500</v>
      </c>
      <c r="M218" s="40">
        <f t="shared" si="103"/>
        <v>3310349.9999999995</v>
      </c>
      <c r="N218" s="28">
        <v>37500</v>
      </c>
      <c r="O218" s="28"/>
      <c r="P218" s="28"/>
      <c r="Q218" s="28">
        <f>N218*J218</f>
        <v>2853750</v>
      </c>
      <c r="R218" s="22" t="s">
        <v>29</v>
      </c>
      <c r="S218" s="40"/>
      <c r="T218" s="39">
        <f t="shared" si="104"/>
        <v>3310349.9999999995</v>
      </c>
      <c r="U218" s="39">
        <v>35000</v>
      </c>
      <c r="V218" s="41">
        <f>N218</f>
        <v>37500</v>
      </c>
      <c r="W218" s="41">
        <f>V218-(V218*4.5%)-(V218-U218)*18/118</f>
        <v>35431.144067796609</v>
      </c>
      <c r="X218" s="41">
        <f t="shared" si="6"/>
        <v>2853750</v>
      </c>
      <c r="Y218" s="41">
        <f t="shared" si="7"/>
        <v>2696310.0635593217</v>
      </c>
      <c r="Z218" s="32"/>
      <c r="AA218" s="32"/>
    </row>
    <row r="219" spans="1:27" ht="12.75" hidden="1" customHeight="1">
      <c r="A219" s="22">
        <v>2</v>
      </c>
      <c r="B219" s="22">
        <v>3</v>
      </c>
      <c r="C219" s="22">
        <v>4</v>
      </c>
      <c r="D219" s="22">
        <v>15</v>
      </c>
      <c r="E219" s="23">
        <v>247</v>
      </c>
      <c r="F219" s="22">
        <v>15</v>
      </c>
      <c r="G219" s="24">
        <v>2</v>
      </c>
      <c r="H219" s="55">
        <v>35.200000000000003</v>
      </c>
      <c r="I219" s="55">
        <v>69</v>
      </c>
      <c r="J219" s="26">
        <v>70.099999999999994</v>
      </c>
      <c r="K219" s="25">
        <f t="shared" si="102"/>
        <v>70.099999999999994</v>
      </c>
      <c r="L219" s="27">
        <v>43500</v>
      </c>
      <c r="M219" s="27">
        <f t="shared" si="103"/>
        <v>3049349.9999999995</v>
      </c>
      <c r="N219" s="28">
        <v>44000</v>
      </c>
      <c r="O219" s="27">
        <v>2000</v>
      </c>
      <c r="P219" s="29">
        <v>42250</v>
      </c>
      <c r="Q219" s="29">
        <f t="shared" ref="Q219:Q220" si="109">P219*J219</f>
        <v>2961724.9999999995</v>
      </c>
      <c r="R219" s="22" t="s">
        <v>29</v>
      </c>
      <c r="S219" s="27"/>
      <c r="T219" s="25">
        <f t="shared" si="104"/>
        <v>3049349.9999999995</v>
      </c>
      <c r="U219" s="55">
        <v>40930</v>
      </c>
      <c r="V219" s="30">
        <f>P219</f>
        <v>42250</v>
      </c>
      <c r="W219" s="30">
        <f>V219-(V219*4.5%)</f>
        <v>40348.75</v>
      </c>
      <c r="X219" s="58">
        <f t="shared" si="6"/>
        <v>2961724.9999999995</v>
      </c>
      <c r="Y219" s="30">
        <f t="shared" si="7"/>
        <v>2828447.375</v>
      </c>
      <c r="Z219" s="59"/>
      <c r="AA219" s="60">
        <f t="shared" ref="AA219:AA222" si="110">V219-$AA$1</f>
        <v>11050</v>
      </c>
    </row>
    <row r="220" spans="1:27" ht="12.75" hidden="1" customHeight="1">
      <c r="A220" s="22">
        <v>2</v>
      </c>
      <c r="B220" s="22">
        <v>3</v>
      </c>
      <c r="C220" s="22">
        <v>6</v>
      </c>
      <c r="D220" s="22">
        <v>17</v>
      </c>
      <c r="E220" s="23">
        <v>249</v>
      </c>
      <c r="F220" s="22">
        <v>15</v>
      </c>
      <c r="G220" s="24">
        <v>1</v>
      </c>
      <c r="H220" s="39">
        <v>19.5</v>
      </c>
      <c r="I220" s="39">
        <v>44.3</v>
      </c>
      <c r="J220" s="26">
        <v>45.7</v>
      </c>
      <c r="K220" s="25">
        <f t="shared" si="102"/>
        <v>45.7</v>
      </c>
      <c r="L220" s="27">
        <v>44000</v>
      </c>
      <c r="M220" s="27">
        <f t="shared" si="103"/>
        <v>2010800.0000000002</v>
      </c>
      <c r="N220" s="28">
        <v>43000</v>
      </c>
      <c r="O220" s="27">
        <v>2000</v>
      </c>
      <c r="P220" s="29">
        <v>40000</v>
      </c>
      <c r="Q220" s="29">
        <f t="shared" si="109"/>
        <v>1828000</v>
      </c>
      <c r="R220" s="22" t="s">
        <v>29</v>
      </c>
      <c r="S220" s="27"/>
      <c r="T220" s="25">
        <f t="shared" si="104"/>
        <v>2010800.0000000002</v>
      </c>
      <c r="U220" s="39">
        <v>40930</v>
      </c>
      <c r="V220" s="41">
        <f>P220-3000</f>
        <v>37000</v>
      </c>
      <c r="W220" s="41">
        <f>V220-(V220*4.5%)-(V220-U220)*18/118</f>
        <v>35934.491525423728</v>
      </c>
      <c r="X220" s="41">
        <f t="shared" si="6"/>
        <v>1690900</v>
      </c>
      <c r="Y220" s="41">
        <f t="shared" si="7"/>
        <v>1642206.2627118644</v>
      </c>
      <c r="Z220" s="31"/>
      <c r="AA220" s="42">
        <f t="shared" si="110"/>
        <v>5800</v>
      </c>
    </row>
    <row r="221" spans="1:27" ht="12.75" hidden="1" customHeight="1">
      <c r="A221" s="22">
        <v>2</v>
      </c>
      <c r="B221" s="22">
        <v>3</v>
      </c>
      <c r="C221" s="22">
        <v>3</v>
      </c>
      <c r="D221" s="22">
        <v>14</v>
      </c>
      <c r="E221" s="23">
        <v>252</v>
      </c>
      <c r="F221" s="22">
        <v>16</v>
      </c>
      <c r="G221" s="24">
        <v>1</v>
      </c>
      <c r="H221" s="39">
        <v>19</v>
      </c>
      <c r="I221" s="39">
        <v>47.2</v>
      </c>
      <c r="J221" s="26">
        <v>48.3</v>
      </c>
      <c r="K221" s="39">
        <f t="shared" si="102"/>
        <v>48.3</v>
      </c>
      <c r="L221" s="40">
        <v>35000</v>
      </c>
      <c r="M221" s="40">
        <f t="shared" si="103"/>
        <v>1690500</v>
      </c>
      <c r="N221" s="28">
        <v>42500</v>
      </c>
      <c r="O221" s="40"/>
      <c r="P221" s="40"/>
      <c r="Q221" s="28">
        <f>N221*J221</f>
        <v>2052749.9999999998</v>
      </c>
      <c r="R221" s="22" t="s">
        <v>29</v>
      </c>
      <c r="S221" s="40"/>
      <c r="T221" s="39">
        <v>2052750</v>
      </c>
      <c r="U221" s="39"/>
      <c r="V221" s="43"/>
      <c r="W221" s="43"/>
      <c r="X221" s="41">
        <f t="shared" si="6"/>
        <v>0</v>
      </c>
      <c r="Y221" s="41">
        <f t="shared" si="7"/>
        <v>0</v>
      </c>
      <c r="Z221" s="31"/>
      <c r="AA221" s="33">
        <f t="shared" si="110"/>
        <v>-31200</v>
      </c>
    </row>
    <row r="222" spans="1:27" ht="12.75" hidden="1" customHeight="1">
      <c r="A222" s="22">
        <v>2</v>
      </c>
      <c r="B222" s="22">
        <v>3</v>
      </c>
      <c r="C222" s="22">
        <v>5</v>
      </c>
      <c r="D222" s="22">
        <v>16</v>
      </c>
      <c r="E222" s="76">
        <v>254</v>
      </c>
      <c r="F222" s="22">
        <v>16</v>
      </c>
      <c r="G222" s="24">
        <v>2</v>
      </c>
      <c r="H222" s="25">
        <v>33.299999999999997</v>
      </c>
      <c r="I222" s="25">
        <v>67.099999999999994</v>
      </c>
      <c r="J222" s="26">
        <v>69.8</v>
      </c>
      <c r="K222" s="25">
        <f t="shared" si="102"/>
        <v>69.8</v>
      </c>
      <c r="L222" s="27">
        <v>48000</v>
      </c>
      <c r="M222" s="27">
        <f t="shared" si="103"/>
        <v>3350400</v>
      </c>
      <c r="N222" s="28">
        <v>46000</v>
      </c>
      <c r="O222" s="27">
        <v>2000</v>
      </c>
      <c r="P222" s="29">
        <v>45250</v>
      </c>
      <c r="Q222" s="29">
        <f t="shared" ref="Q222:Q239" si="111">P222*J222</f>
        <v>3158450</v>
      </c>
      <c r="R222" s="22" t="s">
        <v>29</v>
      </c>
      <c r="S222" s="27"/>
      <c r="T222" s="25">
        <f t="shared" ref="T222:T229" si="112">L222*K222</f>
        <v>3350400</v>
      </c>
      <c r="U222" s="25">
        <v>40930</v>
      </c>
      <c r="V222" s="30">
        <f>P222-3000</f>
        <v>42250</v>
      </c>
      <c r="W222" s="30">
        <f>V222-(V222*4.5%)-(V222-U222)*20/120</f>
        <v>40128.75</v>
      </c>
      <c r="X222" s="30">
        <f t="shared" si="6"/>
        <v>2949050</v>
      </c>
      <c r="Y222" s="30">
        <f t="shared" si="7"/>
        <v>2800986.75</v>
      </c>
      <c r="Z222" s="45"/>
      <c r="AA222" s="33">
        <f t="shared" si="110"/>
        <v>11050</v>
      </c>
    </row>
    <row r="223" spans="1:27" ht="12.75" hidden="1" customHeight="1">
      <c r="A223" s="22">
        <v>2</v>
      </c>
      <c r="B223" s="22">
        <v>2</v>
      </c>
      <c r="C223" s="22">
        <v>2</v>
      </c>
      <c r="D223" s="22">
        <v>9</v>
      </c>
      <c r="E223" s="76">
        <v>111</v>
      </c>
      <c r="F223" s="22">
        <v>3</v>
      </c>
      <c r="G223" s="24">
        <v>2</v>
      </c>
      <c r="H223" s="39">
        <v>35.200000000000003</v>
      </c>
      <c r="I223" s="39">
        <v>69.400000000000006</v>
      </c>
      <c r="J223" s="26">
        <v>70.5</v>
      </c>
      <c r="K223" s="25">
        <f t="shared" si="102"/>
        <v>70.5</v>
      </c>
      <c r="L223" s="27">
        <v>44500</v>
      </c>
      <c r="M223" s="27">
        <f t="shared" si="103"/>
        <v>3137250</v>
      </c>
      <c r="N223" s="28">
        <v>42500</v>
      </c>
      <c r="O223" s="27">
        <v>2000</v>
      </c>
      <c r="P223" s="29">
        <v>41250</v>
      </c>
      <c r="Q223" s="29">
        <f t="shared" si="111"/>
        <v>2908125</v>
      </c>
      <c r="R223" s="22" t="s">
        <v>29</v>
      </c>
      <c r="S223" s="27"/>
      <c r="T223" s="25">
        <f t="shared" si="112"/>
        <v>3137250</v>
      </c>
      <c r="U223" s="39">
        <v>40930</v>
      </c>
      <c r="V223" s="41">
        <f>P223</f>
        <v>41250</v>
      </c>
      <c r="W223" s="41">
        <f>V223-(V223*4.5%)</f>
        <v>39393.75</v>
      </c>
      <c r="X223" s="41">
        <f t="shared" si="6"/>
        <v>2908125</v>
      </c>
      <c r="Y223" s="41">
        <f t="shared" si="7"/>
        <v>2777259.375</v>
      </c>
      <c r="Z223" s="31"/>
      <c r="AA223" s="31"/>
    </row>
    <row r="224" spans="1:27" ht="12.75" hidden="1" customHeight="1">
      <c r="A224" s="22">
        <v>2</v>
      </c>
      <c r="B224" s="22">
        <v>2</v>
      </c>
      <c r="C224" s="22">
        <v>3</v>
      </c>
      <c r="D224" s="22">
        <v>10</v>
      </c>
      <c r="E224" s="76">
        <v>116</v>
      </c>
      <c r="F224" s="22">
        <v>4</v>
      </c>
      <c r="G224" s="24">
        <v>2</v>
      </c>
      <c r="H224" s="25">
        <v>35.200000000000003</v>
      </c>
      <c r="I224" s="25">
        <v>71.099999999999994</v>
      </c>
      <c r="J224" s="26">
        <v>72.2</v>
      </c>
      <c r="K224" s="25">
        <f t="shared" si="102"/>
        <v>72.2</v>
      </c>
      <c r="L224" s="27">
        <v>44500</v>
      </c>
      <c r="M224" s="27">
        <f t="shared" si="103"/>
        <v>3212900</v>
      </c>
      <c r="N224" s="28">
        <v>42500</v>
      </c>
      <c r="O224" s="27">
        <v>2000</v>
      </c>
      <c r="P224" s="29">
        <v>47000</v>
      </c>
      <c r="Q224" s="29">
        <f t="shared" si="111"/>
        <v>3393400</v>
      </c>
      <c r="R224" s="22" t="s">
        <v>29</v>
      </c>
      <c r="S224" s="27"/>
      <c r="T224" s="25">
        <f t="shared" si="112"/>
        <v>3212900</v>
      </c>
      <c r="U224" s="25">
        <v>40930</v>
      </c>
      <c r="V224" s="30">
        <f t="shared" ref="V224:V233" si="113">P224-3000</f>
        <v>44000</v>
      </c>
      <c r="W224" s="30">
        <f t="shared" ref="W224:W225" si="114">V224-(V224*4.5%)-(V224-U224)*20/120</f>
        <v>41508.333333333336</v>
      </c>
      <c r="X224" s="30">
        <f t="shared" si="6"/>
        <v>3176800</v>
      </c>
      <c r="Y224" s="30">
        <f t="shared" si="7"/>
        <v>2996901.666666667</v>
      </c>
      <c r="Z224" s="32"/>
      <c r="AA224" s="33">
        <f t="shared" ref="AA224:AA233" si="115">V224-$AA$1</f>
        <v>12800</v>
      </c>
    </row>
    <row r="225" spans="1:27" ht="12.75" customHeight="1">
      <c r="A225" s="47">
        <v>2</v>
      </c>
      <c r="B225" s="47">
        <v>2</v>
      </c>
      <c r="C225" s="47">
        <v>1</v>
      </c>
      <c r="D225" s="47">
        <v>8</v>
      </c>
      <c r="E225" s="61">
        <v>110</v>
      </c>
      <c r="F225" s="47">
        <v>3</v>
      </c>
      <c r="G225" s="72">
        <v>3</v>
      </c>
      <c r="H225" s="25">
        <v>55.8</v>
      </c>
      <c r="I225" s="25">
        <v>97.4</v>
      </c>
      <c r="J225" s="50">
        <v>103.5</v>
      </c>
      <c r="K225" s="25">
        <f t="shared" si="102"/>
        <v>103.5</v>
      </c>
      <c r="L225" s="27">
        <v>44000</v>
      </c>
      <c r="M225" s="27">
        <f t="shared" si="103"/>
        <v>4554000</v>
      </c>
      <c r="N225" s="28">
        <v>40500</v>
      </c>
      <c r="O225" s="27">
        <v>2000</v>
      </c>
      <c r="P225" s="51">
        <v>62000</v>
      </c>
      <c r="Q225" s="51">
        <f t="shared" si="111"/>
        <v>6417000</v>
      </c>
      <c r="R225" s="47" t="s">
        <v>12</v>
      </c>
      <c r="S225" s="27"/>
      <c r="T225" s="25">
        <f t="shared" si="112"/>
        <v>4554000</v>
      </c>
      <c r="U225" s="25">
        <v>40930</v>
      </c>
      <c r="V225" s="30">
        <f t="shared" si="113"/>
        <v>59000</v>
      </c>
      <c r="W225" s="30">
        <f t="shared" si="114"/>
        <v>53333.333333333336</v>
      </c>
      <c r="X225" s="30">
        <f t="shared" si="6"/>
        <v>6106500</v>
      </c>
      <c r="Y225" s="30">
        <f t="shared" si="7"/>
        <v>5520000</v>
      </c>
      <c r="Z225" s="32"/>
      <c r="AA225" s="33">
        <f t="shared" si="115"/>
        <v>27800</v>
      </c>
    </row>
    <row r="226" spans="1:27" ht="12.75" hidden="1" customHeight="1">
      <c r="A226" s="22">
        <v>2</v>
      </c>
      <c r="B226" s="22">
        <v>1</v>
      </c>
      <c r="C226" s="22">
        <v>5</v>
      </c>
      <c r="D226" s="22">
        <v>5</v>
      </c>
      <c r="E226" s="23">
        <v>5</v>
      </c>
      <c r="F226" s="22">
        <v>2</v>
      </c>
      <c r="G226" s="24">
        <v>1</v>
      </c>
      <c r="H226" s="39">
        <v>19</v>
      </c>
      <c r="I226" s="39">
        <v>44.9</v>
      </c>
      <c r="J226" s="26">
        <v>46</v>
      </c>
      <c r="K226" s="25">
        <f t="shared" si="102"/>
        <v>46</v>
      </c>
      <c r="L226" s="27">
        <v>45000</v>
      </c>
      <c r="M226" s="27">
        <f t="shared" si="103"/>
        <v>2070000</v>
      </c>
      <c r="N226" s="28">
        <v>41000</v>
      </c>
      <c r="O226" s="27">
        <v>2000</v>
      </c>
      <c r="P226" s="29">
        <v>37000</v>
      </c>
      <c r="Q226" s="29">
        <f t="shared" si="111"/>
        <v>1702000</v>
      </c>
      <c r="R226" s="22" t="s">
        <v>29</v>
      </c>
      <c r="S226" s="27"/>
      <c r="T226" s="25">
        <f t="shared" si="112"/>
        <v>2070000</v>
      </c>
      <c r="U226" s="39">
        <v>35000</v>
      </c>
      <c r="V226" s="41">
        <f t="shared" si="113"/>
        <v>34000</v>
      </c>
      <c r="W226" s="41">
        <f>V226-(V226*4.5%)-(V226-U226)*18/118</f>
        <v>32622.542372881355</v>
      </c>
      <c r="X226" s="41">
        <f t="shared" si="6"/>
        <v>1564000</v>
      </c>
      <c r="Y226" s="41">
        <f t="shared" si="7"/>
        <v>1500636.9491525423</v>
      </c>
      <c r="Z226" s="31"/>
      <c r="AA226" s="42">
        <f t="shared" si="115"/>
        <v>2800</v>
      </c>
    </row>
    <row r="227" spans="1:27" ht="12.75" hidden="1" customHeight="1">
      <c r="A227" s="47">
        <v>2</v>
      </c>
      <c r="B227" s="47">
        <v>2</v>
      </c>
      <c r="C227" s="47">
        <v>1</v>
      </c>
      <c r="D227" s="47">
        <v>8</v>
      </c>
      <c r="E227" s="61">
        <v>114</v>
      </c>
      <c r="F227" s="47">
        <v>4</v>
      </c>
      <c r="G227" s="72">
        <v>3</v>
      </c>
      <c r="H227" s="25">
        <v>55.8</v>
      </c>
      <c r="I227" s="25">
        <v>97.4</v>
      </c>
      <c r="J227" s="50">
        <v>103.5</v>
      </c>
      <c r="K227" s="25">
        <f t="shared" si="102"/>
        <v>103.5</v>
      </c>
      <c r="L227" s="27">
        <v>44000</v>
      </c>
      <c r="M227" s="27">
        <f t="shared" si="103"/>
        <v>4554000</v>
      </c>
      <c r="N227" s="28">
        <v>40500</v>
      </c>
      <c r="O227" s="27">
        <v>2000</v>
      </c>
      <c r="P227" s="51">
        <v>58000</v>
      </c>
      <c r="Q227" s="51">
        <f t="shared" si="111"/>
        <v>6003000</v>
      </c>
      <c r="R227" s="47" t="s">
        <v>89</v>
      </c>
      <c r="S227" s="27"/>
      <c r="T227" s="25">
        <f t="shared" si="112"/>
        <v>4554000</v>
      </c>
      <c r="U227" s="25">
        <v>40930</v>
      </c>
      <c r="V227" s="30">
        <f t="shared" si="113"/>
        <v>55000</v>
      </c>
      <c r="W227" s="30">
        <f t="shared" ref="W227:W233" si="116">V227-(V227*4.5%)-(V227-U227)*20/120</f>
        <v>50180</v>
      </c>
      <c r="X227" s="30">
        <f t="shared" si="6"/>
        <v>5692500</v>
      </c>
      <c r="Y227" s="30">
        <f t="shared" si="7"/>
        <v>5193630</v>
      </c>
      <c r="Z227" s="32"/>
      <c r="AA227" s="33">
        <f t="shared" si="115"/>
        <v>23800</v>
      </c>
    </row>
    <row r="228" spans="1:27" ht="12.75" hidden="1" customHeight="1">
      <c r="A228" s="355">
        <v>2</v>
      </c>
      <c r="B228" s="355">
        <v>2</v>
      </c>
      <c r="C228" s="355">
        <v>1</v>
      </c>
      <c r="D228" s="355">
        <v>8</v>
      </c>
      <c r="E228" s="356">
        <v>122</v>
      </c>
      <c r="F228" s="355">
        <v>6</v>
      </c>
      <c r="G228" s="357">
        <v>3</v>
      </c>
      <c r="H228" s="25">
        <v>55.8</v>
      </c>
      <c r="I228" s="25">
        <v>97.4</v>
      </c>
      <c r="J228" s="358">
        <v>103.5</v>
      </c>
      <c r="K228" s="25">
        <f t="shared" si="102"/>
        <v>103.5</v>
      </c>
      <c r="L228" s="27">
        <v>43500</v>
      </c>
      <c r="M228" s="27">
        <f t="shared" si="103"/>
        <v>4502250</v>
      </c>
      <c r="N228" s="28">
        <v>40500</v>
      </c>
      <c r="O228" s="27">
        <v>2000</v>
      </c>
      <c r="P228" s="359">
        <v>55000</v>
      </c>
      <c r="Q228" s="359">
        <f t="shared" si="111"/>
        <v>5692500</v>
      </c>
      <c r="R228" s="355" t="s">
        <v>31</v>
      </c>
      <c r="S228" s="27"/>
      <c r="T228" s="25">
        <f t="shared" si="112"/>
        <v>4502250</v>
      </c>
      <c r="U228" s="25">
        <v>40930</v>
      </c>
      <c r="V228" s="30">
        <f t="shared" si="113"/>
        <v>52000</v>
      </c>
      <c r="W228" s="30">
        <f t="shared" si="116"/>
        <v>47815</v>
      </c>
      <c r="X228" s="30">
        <f t="shared" si="6"/>
        <v>5382000</v>
      </c>
      <c r="Y228" s="30">
        <f t="shared" si="7"/>
        <v>4948852.5</v>
      </c>
      <c r="Z228" s="32"/>
      <c r="AA228" s="33">
        <f t="shared" si="115"/>
        <v>20800</v>
      </c>
    </row>
    <row r="229" spans="1:27" ht="12.75" hidden="1" customHeight="1">
      <c r="A229" s="355">
        <v>2</v>
      </c>
      <c r="B229" s="355">
        <v>2</v>
      </c>
      <c r="C229" s="355">
        <v>1</v>
      </c>
      <c r="D229" s="355">
        <v>8</v>
      </c>
      <c r="E229" s="356">
        <v>130</v>
      </c>
      <c r="F229" s="355">
        <v>8</v>
      </c>
      <c r="G229" s="357">
        <v>3</v>
      </c>
      <c r="H229" s="25">
        <v>55.8</v>
      </c>
      <c r="I229" s="25">
        <v>97.4</v>
      </c>
      <c r="J229" s="358">
        <v>103.5</v>
      </c>
      <c r="K229" s="25">
        <f t="shared" si="102"/>
        <v>103.5</v>
      </c>
      <c r="L229" s="27">
        <v>43500</v>
      </c>
      <c r="M229" s="27">
        <f t="shared" si="103"/>
        <v>4502250</v>
      </c>
      <c r="N229" s="28">
        <v>40500</v>
      </c>
      <c r="O229" s="27">
        <v>2000</v>
      </c>
      <c r="P229" s="359">
        <v>49000</v>
      </c>
      <c r="Q229" s="359">
        <f t="shared" si="111"/>
        <v>5071500</v>
      </c>
      <c r="R229" s="355" t="s">
        <v>31</v>
      </c>
      <c r="S229" s="27"/>
      <c r="T229" s="25">
        <f t="shared" si="112"/>
        <v>4502250</v>
      </c>
      <c r="U229" s="25">
        <v>40930</v>
      </c>
      <c r="V229" s="30">
        <f t="shared" si="113"/>
        <v>46000</v>
      </c>
      <c r="W229" s="30">
        <f t="shared" si="116"/>
        <v>43085</v>
      </c>
      <c r="X229" s="30">
        <f t="shared" si="6"/>
        <v>4761000</v>
      </c>
      <c r="Y229" s="30">
        <f t="shared" si="7"/>
        <v>4459297.5</v>
      </c>
      <c r="Z229" s="32"/>
      <c r="AA229" s="33">
        <f t="shared" si="115"/>
        <v>14800</v>
      </c>
    </row>
    <row r="230" spans="1:27" ht="12.75" hidden="1" customHeight="1">
      <c r="A230" s="22">
        <v>2</v>
      </c>
      <c r="B230" s="22">
        <v>2</v>
      </c>
      <c r="C230" s="22">
        <v>4</v>
      </c>
      <c r="D230" s="22">
        <v>11</v>
      </c>
      <c r="E230" s="23">
        <v>165</v>
      </c>
      <c r="F230" s="22">
        <v>16</v>
      </c>
      <c r="G230" s="24">
        <v>3</v>
      </c>
      <c r="H230" s="25">
        <v>54</v>
      </c>
      <c r="I230" s="25">
        <v>96.3</v>
      </c>
      <c r="J230" s="26">
        <v>102</v>
      </c>
      <c r="K230" s="67"/>
      <c r="L230" s="67"/>
      <c r="M230" s="67"/>
      <c r="N230" s="28"/>
      <c r="O230" s="67"/>
      <c r="P230" s="29">
        <v>40500</v>
      </c>
      <c r="Q230" s="29">
        <f t="shared" si="111"/>
        <v>4131000</v>
      </c>
      <c r="R230" s="22" t="s">
        <v>29</v>
      </c>
      <c r="S230" s="67"/>
      <c r="T230" s="67"/>
      <c r="U230" s="25">
        <v>40930</v>
      </c>
      <c r="V230" s="30">
        <f t="shared" si="113"/>
        <v>37500</v>
      </c>
      <c r="W230" s="30">
        <f t="shared" si="116"/>
        <v>36384.166666666664</v>
      </c>
      <c r="X230" s="30">
        <f t="shared" si="6"/>
        <v>3825000</v>
      </c>
      <c r="Y230" s="30">
        <f t="shared" si="7"/>
        <v>3711184.9999999995</v>
      </c>
      <c r="Z230" s="32"/>
      <c r="AA230" s="33">
        <f t="shared" si="115"/>
        <v>6300</v>
      </c>
    </row>
    <row r="231" spans="1:27" ht="12.75" hidden="1" customHeight="1">
      <c r="A231" s="47">
        <v>2</v>
      </c>
      <c r="B231" s="47">
        <v>2</v>
      </c>
      <c r="C231" s="47">
        <v>1</v>
      </c>
      <c r="D231" s="47">
        <v>8</v>
      </c>
      <c r="E231" s="61">
        <v>134</v>
      </c>
      <c r="F231" s="47">
        <v>9</v>
      </c>
      <c r="G231" s="49">
        <v>3</v>
      </c>
      <c r="H231" s="25">
        <v>55.8</v>
      </c>
      <c r="I231" s="25">
        <v>97.4</v>
      </c>
      <c r="J231" s="50">
        <v>103.5</v>
      </c>
      <c r="K231" s="25">
        <f>J231</f>
        <v>103.5</v>
      </c>
      <c r="L231" s="27">
        <v>43500</v>
      </c>
      <c r="M231" s="27">
        <f>K231*L231</f>
        <v>4502250</v>
      </c>
      <c r="N231" s="28">
        <v>40500</v>
      </c>
      <c r="O231" s="27">
        <v>2000</v>
      </c>
      <c r="P231" s="51">
        <v>50000</v>
      </c>
      <c r="Q231" s="51">
        <f t="shared" si="111"/>
        <v>5175000</v>
      </c>
      <c r="R231" s="47" t="s">
        <v>31</v>
      </c>
      <c r="S231" s="27"/>
      <c r="T231" s="25">
        <f>L231*K231</f>
        <v>4502250</v>
      </c>
      <c r="U231" s="25">
        <v>40930</v>
      </c>
      <c r="V231" s="30">
        <f t="shared" si="113"/>
        <v>47000</v>
      </c>
      <c r="W231" s="30">
        <f t="shared" si="116"/>
        <v>43873.333333333336</v>
      </c>
      <c r="X231" s="30">
        <f t="shared" si="6"/>
        <v>4864500</v>
      </c>
      <c r="Y231" s="30">
        <f t="shared" si="7"/>
        <v>4540890</v>
      </c>
      <c r="Z231" s="32"/>
      <c r="AA231" s="33">
        <f t="shared" si="115"/>
        <v>15800</v>
      </c>
    </row>
    <row r="232" spans="1:27" ht="12.75" hidden="1" customHeight="1">
      <c r="A232" s="22">
        <v>2</v>
      </c>
      <c r="B232" s="22">
        <v>3</v>
      </c>
      <c r="C232" s="22">
        <v>1</v>
      </c>
      <c r="D232" s="22">
        <v>12</v>
      </c>
      <c r="E232" s="23">
        <v>190</v>
      </c>
      <c r="F232" s="22">
        <v>6</v>
      </c>
      <c r="G232" s="24">
        <v>1</v>
      </c>
      <c r="H232" s="25">
        <v>19.5</v>
      </c>
      <c r="I232" s="25">
        <v>47</v>
      </c>
      <c r="J232" s="26">
        <v>48.6</v>
      </c>
      <c r="K232" s="67"/>
      <c r="L232" s="67"/>
      <c r="M232" s="67"/>
      <c r="N232" s="28"/>
      <c r="O232" s="67"/>
      <c r="P232" s="29">
        <v>48000</v>
      </c>
      <c r="Q232" s="29">
        <f t="shared" si="111"/>
        <v>2332800</v>
      </c>
      <c r="R232" s="22" t="s">
        <v>29</v>
      </c>
      <c r="S232" s="67"/>
      <c r="T232" s="67"/>
      <c r="U232" s="25">
        <v>40930</v>
      </c>
      <c r="V232" s="30">
        <f t="shared" si="113"/>
        <v>45000</v>
      </c>
      <c r="W232" s="30">
        <f t="shared" si="116"/>
        <v>42296.666666666664</v>
      </c>
      <c r="X232" s="30">
        <f t="shared" si="6"/>
        <v>2187000</v>
      </c>
      <c r="Y232" s="30">
        <f t="shared" si="7"/>
        <v>2055618</v>
      </c>
      <c r="Z232" s="32"/>
      <c r="AA232" s="33">
        <f t="shared" si="115"/>
        <v>13800</v>
      </c>
    </row>
    <row r="233" spans="1:27" ht="12.75" hidden="1" customHeight="1">
      <c r="A233" s="22">
        <v>2</v>
      </c>
      <c r="B233" s="22">
        <v>3</v>
      </c>
      <c r="C233" s="22">
        <v>6</v>
      </c>
      <c r="D233" s="22">
        <v>17</v>
      </c>
      <c r="E233" s="23">
        <v>201</v>
      </c>
      <c r="F233" s="22">
        <v>7</v>
      </c>
      <c r="G233" s="24">
        <v>1</v>
      </c>
      <c r="H233" s="25">
        <v>19.5</v>
      </c>
      <c r="I233" s="25">
        <v>44.3</v>
      </c>
      <c r="J233" s="26">
        <v>45.7</v>
      </c>
      <c r="K233" s="67"/>
      <c r="L233" s="67"/>
      <c r="M233" s="67"/>
      <c r="N233" s="28"/>
      <c r="O233" s="67"/>
      <c r="P233" s="29">
        <v>45250</v>
      </c>
      <c r="Q233" s="29">
        <f t="shared" si="111"/>
        <v>2067925.0000000002</v>
      </c>
      <c r="R233" s="22" t="s">
        <v>29</v>
      </c>
      <c r="S233" s="67"/>
      <c r="T233" s="67"/>
      <c r="U233" s="25">
        <v>40930</v>
      </c>
      <c r="V233" s="30">
        <f t="shared" si="113"/>
        <v>42250</v>
      </c>
      <c r="W233" s="30">
        <f t="shared" si="116"/>
        <v>40128.75</v>
      </c>
      <c r="X233" s="30">
        <f t="shared" si="6"/>
        <v>1930825.0000000002</v>
      </c>
      <c r="Y233" s="30">
        <f t="shared" si="7"/>
        <v>1833883.875</v>
      </c>
      <c r="Z233" s="32"/>
      <c r="AA233" s="33">
        <f t="shared" si="115"/>
        <v>11050</v>
      </c>
    </row>
    <row r="234" spans="1:27" ht="12.75" hidden="1" customHeight="1">
      <c r="A234" s="22">
        <v>2</v>
      </c>
      <c r="B234" s="22">
        <v>3</v>
      </c>
      <c r="C234" s="22">
        <v>6</v>
      </c>
      <c r="D234" s="22">
        <v>17</v>
      </c>
      <c r="E234" s="23">
        <v>213</v>
      </c>
      <c r="F234" s="22">
        <v>9</v>
      </c>
      <c r="G234" s="24">
        <v>1</v>
      </c>
      <c r="H234" s="55">
        <v>19.5</v>
      </c>
      <c r="I234" s="55">
        <v>44.3</v>
      </c>
      <c r="J234" s="26">
        <v>45.7</v>
      </c>
      <c r="K234" s="67"/>
      <c r="L234" s="67"/>
      <c r="M234" s="67"/>
      <c r="N234" s="28"/>
      <c r="O234" s="67"/>
      <c r="P234" s="29">
        <v>41500</v>
      </c>
      <c r="Q234" s="29">
        <f t="shared" si="111"/>
        <v>1896550.0000000002</v>
      </c>
      <c r="R234" s="22" t="s">
        <v>29</v>
      </c>
      <c r="S234" s="67"/>
      <c r="T234" s="67"/>
      <c r="U234" s="55">
        <v>40930</v>
      </c>
      <c r="V234" s="30">
        <f>P234</f>
        <v>41500</v>
      </c>
      <c r="W234" s="30">
        <f>V234-(V234*4.5%)</f>
        <v>39632.5</v>
      </c>
      <c r="X234" s="58">
        <f t="shared" si="6"/>
        <v>1896550.0000000002</v>
      </c>
      <c r="Y234" s="30">
        <f t="shared" si="7"/>
        <v>1811205.25</v>
      </c>
      <c r="Z234" s="59"/>
      <c r="AA234" s="59"/>
    </row>
    <row r="235" spans="1:27" ht="12.75" hidden="1" customHeight="1">
      <c r="A235" s="22">
        <v>2</v>
      </c>
      <c r="B235" s="22">
        <v>3</v>
      </c>
      <c r="C235" s="22">
        <v>4</v>
      </c>
      <c r="D235" s="22">
        <v>15</v>
      </c>
      <c r="E235" s="23">
        <v>235</v>
      </c>
      <c r="F235" s="22">
        <v>13</v>
      </c>
      <c r="G235" s="24">
        <v>2</v>
      </c>
      <c r="H235" s="25">
        <v>35.200000000000003</v>
      </c>
      <c r="I235" s="25">
        <v>69</v>
      </c>
      <c r="J235" s="26">
        <v>70.099999999999994</v>
      </c>
      <c r="K235" s="67"/>
      <c r="L235" s="67"/>
      <c r="M235" s="67"/>
      <c r="N235" s="28"/>
      <c r="O235" s="67"/>
      <c r="P235" s="29">
        <v>48500</v>
      </c>
      <c r="Q235" s="29">
        <f t="shared" si="111"/>
        <v>3399849.9999999995</v>
      </c>
      <c r="R235" s="22" t="s">
        <v>29</v>
      </c>
      <c r="S235" s="67"/>
      <c r="T235" s="67"/>
      <c r="U235" s="25">
        <v>40930</v>
      </c>
      <c r="V235" s="30">
        <f t="shared" ref="V235:V239" si="117">P235-3000</f>
        <v>45500</v>
      </c>
      <c r="W235" s="30">
        <f t="shared" ref="W235:W236" si="118">V235-(V235*4.5%)-(V235-U235)*20/120</f>
        <v>42690.833333333336</v>
      </c>
      <c r="X235" s="30">
        <f t="shared" si="6"/>
        <v>3189549.9999999995</v>
      </c>
      <c r="Y235" s="30">
        <f t="shared" si="7"/>
        <v>2992627.4166666665</v>
      </c>
      <c r="Z235" s="32"/>
      <c r="AA235" s="33">
        <f t="shared" ref="AA235:AA237" si="119">V235-$AA$1</f>
        <v>14300</v>
      </c>
    </row>
    <row r="236" spans="1:27" ht="12.75" hidden="1" customHeight="1">
      <c r="A236" s="34">
        <v>2</v>
      </c>
      <c r="B236" s="34">
        <v>3</v>
      </c>
      <c r="C236" s="34">
        <v>1</v>
      </c>
      <c r="D236" s="34">
        <v>12</v>
      </c>
      <c r="E236" s="35">
        <v>250</v>
      </c>
      <c r="F236" s="34">
        <v>16</v>
      </c>
      <c r="G236" s="36">
        <v>1</v>
      </c>
      <c r="H236" s="25">
        <v>19.5</v>
      </c>
      <c r="I236" s="25">
        <v>47.2</v>
      </c>
      <c r="J236" s="37">
        <v>48.6</v>
      </c>
      <c r="K236" s="67"/>
      <c r="L236" s="67"/>
      <c r="M236" s="67"/>
      <c r="N236" s="85"/>
      <c r="O236" s="67"/>
      <c r="P236" s="38">
        <v>46000</v>
      </c>
      <c r="Q236" s="38">
        <f t="shared" si="111"/>
        <v>2235600</v>
      </c>
      <c r="R236" s="34" t="s">
        <v>30</v>
      </c>
      <c r="S236" s="67"/>
      <c r="T236" s="67"/>
      <c r="U236" s="25">
        <v>40930</v>
      </c>
      <c r="V236" s="30">
        <f t="shared" si="117"/>
        <v>43000</v>
      </c>
      <c r="W236" s="30">
        <f t="shared" si="118"/>
        <v>40720</v>
      </c>
      <c r="X236" s="30">
        <f t="shared" si="6"/>
        <v>2089800</v>
      </c>
      <c r="Y236" s="30">
        <f t="shared" si="7"/>
        <v>1978992</v>
      </c>
      <c r="Z236" s="32"/>
      <c r="AA236" s="33">
        <f t="shared" si="119"/>
        <v>11800</v>
      </c>
    </row>
    <row r="237" spans="1:27" ht="12.75" hidden="1" customHeight="1">
      <c r="A237" s="22">
        <v>2</v>
      </c>
      <c r="B237" s="22">
        <v>3</v>
      </c>
      <c r="C237" s="22">
        <v>3</v>
      </c>
      <c r="D237" s="22">
        <v>14</v>
      </c>
      <c r="E237" s="23">
        <v>168</v>
      </c>
      <c r="F237" s="22">
        <v>2</v>
      </c>
      <c r="G237" s="24">
        <v>1</v>
      </c>
      <c r="H237" s="39">
        <v>19</v>
      </c>
      <c r="I237" s="39">
        <v>45.6</v>
      </c>
      <c r="J237" s="26">
        <v>46.7</v>
      </c>
      <c r="K237" s="39">
        <f>J237</f>
        <v>46.7</v>
      </c>
      <c r="L237" s="40">
        <v>45000</v>
      </c>
      <c r="M237" s="40">
        <f>K237*L237</f>
        <v>2101500</v>
      </c>
      <c r="N237" s="28">
        <v>41000</v>
      </c>
      <c r="O237" s="28">
        <v>2000</v>
      </c>
      <c r="P237" s="29">
        <v>36000</v>
      </c>
      <c r="Q237" s="28">
        <f t="shared" si="111"/>
        <v>1681200</v>
      </c>
      <c r="R237" s="22" t="s">
        <v>29</v>
      </c>
      <c r="S237" s="40"/>
      <c r="T237" s="39">
        <f>L237*K237</f>
        <v>2101500</v>
      </c>
      <c r="U237" s="39">
        <v>35000</v>
      </c>
      <c r="V237" s="41">
        <f t="shared" si="117"/>
        <v>33000</v>
      </c>
      <c r="W237" s="41">
        <f>V237-(V237*4.5%)-(V237-U237)*18/118</f>
        <v>31820.084745762713</v>
      </c>
      <c r="X237" s="41">
        <f t="shared" si="6"/>
        <v>1541100</v>
      </c>
      <c r="Y237" s="41">
        <f t="shared" si="7"/>
        <v>1485997.9576271188</v>
      </c>
      <c r="Z237" s="32"/>
      <c r="AA237" s="33">
        <f t="shared" si="119"/>
        <v>1800</v>
      </c>
    </row>
    <row r="238" spans="1:27" ht="12.75" hidden="1" customHeight="1">
      <c r="A238" s="22">
        <v>2</v>
      </c>
      <c r="B238" s="22">
        <v>1</v>
      </c>
      <c r="C238" s="22">
        <v>7</v>
      </c>
      <c r="D238" s="22">
        <v>7</v>
      </c>
      <c r="E238" s="23">
        <v>49</v>
      </c>
      <c r="F238" s="22">
        <v>8</v>
      </c>
      <c r="G238" s="24">
        <v>1</v>
      </c>
      <c r="H238" s="25">
        <v>19.5</v>
      </c>
      <c r="I238" s="25">
        <v>47.3</v>
      </c>
      <c r="J238" s="26">
        <v>48.7</v>
      </c>
      <c r="K238" s="29"/>
      <c r="L238" s="29"/>
      <c r="M238" s="27"/>
      <c r="N238" s="86"/>
      <c r="O238" s="86"/>
      <c r="P238" s="29">
        <v>42750</v>
      </c>
      <c r="Q238" s="29">
        <f t="shared" si="111"/>
        <v>2081925.0000000002</v>
      </c>
      <c r="R238" s="22" t="s">
        <v>29</v>
      </c>
      <c r="S238" s="27"/>
      <c r="T238" s="25"/>
      <c r="U238" s="25">
        <v>40930</v>
      </c>
      <c r="V238" s="30">
        <f t="shared" si="117"/>
        <v>39750</v>
      </c>
      <c r="W238" s="30">
        <f t="shared" ref="W238:W239" si="120">V238-(V238*4.5%)-(V238-U238)*20/120</f>
        <v>38157.916666666664</v>
      </c>
      <c r="X238" s="30">
        <f t="shared" si="6"/>
        <v>1935825</v>
      </c>
      <c r="Y238" s="30">
        <f t="shared" si="7"/>
        <v>1858290.5416666667</v>
      </c>
      <c r="Z238" s="32"/>
      <c r="AA238" s="33"/>
    </row>
    <row r="239" spans="1:27" ht="12.75" hidden="1" customHeight="1">
      <c r="A239" s="22">
        <v>2</v>
      </c>
      <c r="B239" s="22">
        <v>1</v>
      </c>
      <c r="C239" s="22">
        <v>7</v>
      </c>
      <c r="D239" s="22">
        <v>1</v>
      </c>
      <c r="E239" s="23">
        <v>36</v>
      </c>
      <c r="F239" s="22">
        <v>7</v>
      </c>
      <c r="G239" s="24">
        <v>1</v>
      </c>
      <c r="H239" s="25">
        <v>19.5</v>
      </c>
      <c r="I239" s="25">
        <v>45.1</v>
      </c>
      <c r="J239" s="26">
        <v>46.5</v>
      </c>
      <c r="K239" s="29"/>
      <c r="L239" s="29"/>
      <c r="M239" s="27"/>
      <c r="N239" s="86"/>
      <c r="O239" s="86"/>
      <c r="P239" s="29">
        <v>42000</v>
      </c>
      <c r="Q239" s="29">
        <f t="shared" si="111"/>
        <v>1953000</v>
      </c>
      <c r="R239" s="22" t="s">
        <v>29</v>
      </c>
      <c r="S239" s="27"/>
      <c r="T239" s="25"/>
      <c r="U239" s="25">
        <v>40930</v>
      </c>
      <c r="V239" s="30">
        <f t="shared" si="117"/>
        <v>39000</v>
      </c>
      <c r="W239" s="30">
        <f t="shared" si="120"/>
        <v>37566.666666666664</v>
      </c>
      <c r="X239" s="30">
        <f t="shared" si="6"/>
        <v>1813500</v>
      </c>
      <c r="Y239" s="30">
        <f t="shared" si="7"/>
        <v>1746850</v>
      </c>
      <c r="Z239" s="32"/>
      <c r="AA239" s="33"/>
    </row>
    <row r="240" spans="1:27" ht="15" hidden="1" customHeight="1">
      <c r="A240" s="87"/>
      <c r="B240" s="87"/>
      <c r="C240" s="87"/>
      <c r="D240" s="87"/>
      <c r="E240" s="87"/>
      <c r="F240" s="87"/>
      <c r="G240" s="88"/>
      <c r="H240" s="87"/>
      <c r="I240" s="87"/>
      <c r="J240" s="88">
        <f>SUBTOTAL(9,J2:J239)</f>
        <v>309</v>
      </c>
      <c r="K240" s="87"/>
      <c r="L240" s="87"/>
      <c r="M240" s="89"/>
      <c r="N240" s="90"/>
      <c r="O240" s="90"/>
      <c r="P240" s="88"/>
      <c r="Q240" s="88"/>
      <c r="R240" s="87"/>
      <c r="S240" s="87"/>
      <c r="T240" s="87"/>
      <c r="U240" s="87"/>
      <c r="V240" s="87"/>
      <c r="W240" s="87"/>
      <c r="X240" s="87"/>
      <c r="Y240" s="87"/>
      <c r="Z240" s="87"/>
      <c r="AA240" s="87"/>
    </row>
    <row r="241" spans="1:27" ht="15" hidden="1" customHeight="1">
      <c r="A241" s="87"/>
      <c r="B241" s="87"/>
      <c r="C241" s="87"/>
      <c r="D241" s="87"/>
      <c r="E241" s="87"/>
      <c r="F241" s="87"/>
      <c r="G241" s="88"/>
      <c r="H241" s="87"/>
      <c r="I241" s="87"/>
      <c r="J241" s="88">
        <v>14902</v>
      </c>
      <c r="K241" s="87"/>
      <c r="L241" s="87"/>
      <c r="M241" s="87"/>
      <c r="N241" s="88"/>
      <c r="O241" s="88"/>
      <c r="P241" s="26"/>
      <c r="Q241" s="29"/>
      <c r="R241" s="29"/>
      <c r="S241" s="87"/>
      <c r="T241" s="87"/>
      <c r="U241" s="87"/>
      <c r="V241" s="87"/>
      <c r="W241" s="87"/>
      <c r="X241" s="87"/>
      <c r="Y241" s="87"/>
      <c r="Z241" s="87"/>
      <c r="AA241" s="87"/>
    </row>
    <row r="242" spans="1:27" ht="15" hidden="1" customHeight="1">
      <c r="A242" s="87"/>
      <c r="B242" s="87"/>
      <c r="C242" s="87"/>
      <c r="D242" s="87"/>
      <c r="E242" s="87"/>
      <c r="F242" s="87"/>
      <c r="G242" s="88"/>
      <c r="H242" s="87"/>
      <c r="I242" s="87"/>
      <c r="J242" s="88"/>
      <c r="K242" s="87"/>
      <c r="L242" s="87"/>
      <c r="M242" s="87"/>
      <c r="N242" s="88"/>
      <c r="O242" s="88"/>
      <c r="P242" s="88"/>
      <c r="Q242" s="88"/>
      <c r="R242" s="87"/>
      <c r="S242" s="87"/>
      <c r="T242" s="87"/>
      <c r="U242" s="87"/>
      <c r="V242" s="87"/>
      <c r="W242" s="87"/>
      <c r="X242" s="91" t="s">
        <v>14</v>
      </c>
      <c r="Y242" s="92">
        <f>SUM(Y2:Y239)</f>
        <v>584728740.39201307</v>
      </c>
      <c r="Z242" s="87"/>
      <c r="AA242" s="87"/>
    </row>
    <row r="243" spans="1:27" ht="15.75" customHeight="1">
      <c r="A243" s="87"/>
      <c r="B243" s="87"/>
      <c r="C243" s="87"/>
      <c r="D243" s="87"/>
      <c r="E243" s="87"/>
      <c r="F243" s="87"/>
      <c r="G243" s="88"/>
      <c r="H243" s="87"/>
      <c r="I243" s="87"/>
      <c r="J243" s="88">
        <f>SUBTOTAL(9,J1:J237)</f>
        <v>309</v>
      </c>
      <c r="K243" s="87"/>
      <c r="L243" s="87"/>
      <c r="M243" s="87"/>
      <c r="N243" s="88"/>
      <c r="O243" s="88"/>
      <c r="P243" s="93"/>
      <c r="Q243" s="93"/>
      <c r="R243" s="87"/>
      <c r="S243" s="87"/>
      <c r="T243" s="87"/>
      <c r="U243" s="87"/>
      <c r="V243" s="87"/>
      <c r="W243" s="87"/>
      <c r="X243" s="87"/>
      <c r="Y243" s="87">
        <f>SUBTOTAL(9,Y1:Y237)</f>
        <v>16398407.5</v>
      </c>
      <c r="Z243" s="87"/>
      <c r="AA243" s="87"/>
    </row>
    <row r="244" spans="1:27" ht="15.75" customHeight="1">
      <c r="A244" s="87"/>
      <c r="B244" s="87"/>
      <c r="C244" s="87"/>
      <c r="D244" s="87"/>
      <c r="E244" s="87"/>
      <c r="F244" s="87">
        <v>2</v>
      </c>
      <c r="G244" s="88"/>
      <c r="H244" s="87"/>
      <c r="I244" s="87"/>
      <c r="J244" s="88"/>
      <c r="K244" s="87"/>
      <c r="L244" s="87"/>
      <c r="M244" s="87"/>
      <c r="N244" s="88"/>
      <c r="O244" s="88"/>
      <c r="P244" s="93" t="s">
        <v>34</v>
      </c>
      <c r="Q244" s="93"/>
      <c r="R244" s="87"/>
      <c r="S244" s="87"/>
      <c r="T244" s="87"/>
      <c r="U244" s="87"/>
      <c r="V244" s="87"/>
      <c r="W244" s="87"/>
      <c r="X244" s="87"/>
      <c r="Y244" s="87">
        <f>Y243/J241</f>
        <v>1100.4165548248557</v>
      </c>
      <c r="Z244" s="87"/>
      <c r="AA244" s="87"/>
    </row>
    <row r="245" spans="1:27" ht="15.75" customHeight="1">
      <c r="A245" s="87"/>
      <c r="B245" s="87"/>
      <c r="C245" s="87"/>
      <c r="D245" s="87"/>
      <c r="E245" s="87"/>
      <c r="F245" s="87"/>
      <c r="G245" s="88"/>
      <c r="H245" s="87"/>
      <c r="I245" s="87"/>
      <c r="J245" s="88"/>
      <c r="K245" s="87"/>
      <c r="L245" s="87"/>
      <c r="M245" s="87"/>
      <c r="N245" s="88"/>
      <c r="O245" s="88"/>
      <c r="P245" s="93"/>
      <c r="Q245" s="93"/>
      <c r="R245" s="87"/>
      <c r="S245" s="87"/>
      <c r="T245" s="87"/>
      <c r="U245" s="87"/>
      <c r="V245" s="87"/>
      <c r="W245" s="87"/>
      <c r="X245" s="87"/>
      <c r="Y245" s="87"/>
      <c r="Z245" s="87"/>
      <c r="AA245" s="87"/>
    </row>
    <row r="246" spans="1:27" ht="15.75" customHeight="1">
      <c r="A246" s="87"/>
      <c r="B246" s="87"/>
      <c r="C246" s="87"/>
      <c r="D246" s="87"/>
      <c r="E246" s="87"/>
      <c r="F246" s="87"/>
      <c r="G246" s="88"/>
      <c r="H246" s="87"/>
      <c r="I246" s="87"/>
      <c r="J246" s="88"/>
      <c r="K246" s="87"/>
      <c r="L246" s="87"/>
      <c r="M246" s="87"/>
      <c r="N246" s="88"/>
      <c r="O246" s="88"/>
      <c r="P246" s="93"/>
      <c r="Q246" s="93"/>
      <c r="R246" s="87"/>
      <c r="S246" s="87"/>
      <c r="T246" s="87"/>
      <c r="U246" s="87"/>
      <c r="V246" s="87"/>
      <c r="W246" s="87"/>
      <c r="X246" s="87"/>
      <c r="Y246" s="87" t="e">
        <f>Y245/J245</f>
        <v>#DIV/0!</v>
      </c>
      <c r="Z246" s="87"/>
      <c r="AA246" s="87"/>
    </row>
    <row r="247" spans="1:27" ht="15.75" customHeight="1">
      <c r="A247" s="87"/>
      <c r="B247" s="87"/>
      <c r="C247" s="87"/>
      <c r="D247" s="87"/>
      <c r="E247" s="87"/>
      <c r="F247" s="87"/>
      <c r="G247" s="88"/>
      <c r="H247" s="87"/>
      <c r="I247" s="87" t="s">
        <v>35</v>
      </c>
      <c r="J247" s="88"/>
      <c r="K247" s="87"/>
      <c r="L247" s="87"/>
      <c r="M247" s="87"/>
      <c r="N247" s="88"/>
      <c r="O247" s="88"/>
      <c r="P247" s="93"/>
      <c r="Q247" s="93"/>
      <c r="R247" s="87"/>
      <c r="S247" s="87"/>
      <c r="T247" s="87"/>
      <c r="U247" s="87"/>
      <c r="V247" s="87"/>
      <c r="W247" s="87"/>
      <c r="X247" s="87"/>
      <c r="Y247" s="87"/>
      <c r="Z247" s="87"/>
      <c r="AA247" s="87"/>
    </row>
    <row r="248" spans="1:27" ht="15.75" customHeight="1">
      <c r="A248" s="87"/>
      <c r="B248" s="87"/>
      <c r="C248" s="87"/>
      <c r="D248" s="87"/>
      <c r="E248" s="87"/>
      <c r="F248" s="87"/>
      <c r="G248" s="88"/>
      <c r="H248" s="87"/>
      <c r="I248" s="87"/>
      <c r="J248" s="88"/>
      <c r="K248" s="87"/>
      <c r="L248" s="87"/>
      <c r="M248" s="87"/>
      <c r="N248" s="88"/>
      <c r="O248" s="88"/>
      <c r="P248" s="93"/>
      <c r="Q248" s="93"/>
      <c r="R248" s="87"/>
      <c r="S248" s="87"/>
      <c r="T248" s="87"/>
      <c r="U248" s="87"/>
      <c r="V248" s="87"/>
      <c r="W248" s="87"/>
      <c r="X248" s="87"/>
      <c r="Y248" s="87" t="e">
        <f>Y245+'[1]Прайс кв.'!$Z$241</f>
        <v>#REF!</v>
      </c>
      <c r="Z248" s="87"/>
      <c r="AA248" s="87"/>
    </row>
    <row r="249" spans="1:27" ht="15.75" customHeight="1">
      <c r="A249" s="87"/>
      <c r="B249" s="87"/>
      <c r="C249" s="87"/>
      <c r="D249" s="87"/>
      <c r="E249" s="87"/>
      <c r="F249" s="87"/>
      <c r="G249" s="88"/>
      <c r="H249" s="87"/>
      <c r="I249" s="87"/>
      <c r="J249" s="88"/>
      <c r="K249" s="87"/>
      <c r="L249" s="87"/>
      <c r="M249" s="87"/>
      <c r="N249" s="88"/>
      <c r="O249" s="88"/>
      <c r="P249" s="93"/>
      <c r="Q249" s="93"/>
      <c r="R249" s="87"/>
      <c r="S249" s="87"/>
      <c r="T249" s="87"/>
      <c r="U249" s="87"/>
      <c r="V249" s="87"/>
      <c r="W249" s="87"/>
      <c r="X249" s="87"/>
      <c r="Y249" s="87" t="e">
        <f>J245+'[1]Прайс кв.'!$N$241</f>
        <v>#REF!</v>
      </c>
      <c r="Z249" s="87"/>
      <c r="AA249" s="87"/>
    </row>
    <row r="250" spans="1:27" ht="15.75" customHeight="1">
      <c r="A250" s="87"/>
      <c r="B250" s="87"/>
      <c r="C250" s="87"/>
      <c r="D250" s="87"/>
      <c r="E250" s="87"/>
      <c r="F250" s="87"/>
      <c r="G250" s="88"/>
      <c r="H250" s="87"/>
      <c r="I250" s="87"/>
      <c r="J250" s="88"/>
      <c r="K250" s="87"/>
      <c r="L250" s="87"/>
      <c r="M250" s="87"/>
      <c r="N250" s="88"/>
      <c r="O250" s="88"/>
      <c r="P250" s="93"/>
      <c r="Q250" s="93"/>
      <c r="R250" s="87"/>
      <c r="S250" s="87"/>
      <c r="T250" s="87"/>
      <c r="U250" s="87"/>
      <c r="V250" s="87"/>
      <c r="W250" s="87"/>
      <c r="X250" s="87"/>
      <c r="Y250" s="87" t="e">
        <f>Y248/Y249</f>
        <v>#REF!</v>
      </c>
      <c r="Z250" s="87"/>
      <c r="AA250" s="87"/>
    </row>
    <row r="251" spans="1:27" ht="15.75" customHeight="1">
      <c r="A251" s="87"/>
      <c r="B251" s="87"/>
      <c r="C251" s="87"/>
      <c r="D251" s="87"/>
      <c r="E251" s="87"/>
      <c r="F251" s="87"/>
      <c r="G251" s="88"/>
      <c r="H251" s="87"/>
      <c r="I251" s="87"/>
      <c r="J251" s="88"/>
      <c r="K251" s="87"/>
      <c r="L251" s="87"/>
      <c r="M251" s="87"/>
      <c r="N251" s="88"/>
      <c r="O251" s="88"/>
      <c r="P251" s="93"/>
      <c r="Q251" s="93"/>
      <c r="R251" s="87"/>
      <c r="S251" s="87"/>
      <c r="T251" s="87"/>
      <c r="U251" s="87"/>
      <c r="V251" s="87"/>
      <c r="W251" s="87"/>
      <c r="X251" s="87"/>
      <c r="Y251" s="87"/>
      <c r="Z251" s="87"/>
      <c r="AA251" s="87"/>
    </row>
    <row r="252" spans="1:27" ht="15.75" customHeight="1">
      <c r="A252" s="87"/>
      <c r="B252" s="87"/>
      <c r="C252" s="87"/>
      <c r="D252" s="87"/>
      <c r="E252" s="87"/>
      <c r="F252" s="87"/>
      <c r="G252" s="88"/>
      <c r="H252" s="87"/>
      <c r="I252" s="87"/>
      <c r="J252" s="88"/>
      <c r="K252" s="87"/>
      <c r="L252" s="87"/>
      <c r="M252" s="87"/>
      <c r="N252" s="88"/>
      <c r="O252" s="88"/>
      <c r="P252" s="93">
        <v>44000</v>
      </c>
      <c r="Q252" s="93"/>
      <c r="R252" s="87"/>
      <c r="S252" s="87"/>
      <c r="T252" s="87"/>
      <c r="U252" s="87"/>
      <c r="V252" s="87"/>
      <c r="W252" s="87"/>
      <c r="X252" s="87"/>
      <c r="Y252" s="87"/>
      <c r="Z252" s="87"/>
      <c r="AA252" s="87"/>
    </row>
    <row r="253" spans="1:27" ht="15.75" customHeight="1">
      <c r="A253" s="87"/>
      <c r="B253" s="87"/>
      <c r="C253" s="87"/>
      <c r="D253" s="87"/>
      <c r="E253" s="87"/>
      <c r="F253" s="87"/>
      <c r="G253" s="88"/>
      <c r="H253" s="87"/>
      <c r="I253" s="87"/>
      <c r="J253" s="88"/>
      <c r="K253" s="87"/>
      <c r="L253" s="87"/>
      <c r="M253" s="87"/>
      <c r="N253" s="88"/>
      <c r="O253" s="88"/>
      <c r="P253" s="93"/>
      <c r="Q253" s="93"/>
      <c r="R253" s="87"/>
      <c r="S253" s="87"/>
      <c r="T253" s="87"/>
      <c r="U253" s="87"/>
      <c r="V253" s="87"/>
      <c r="W253" s="87"/>
      <c r="X253" s="87"/>
      <c r="Y253" s="87"/>
      <c r="Z253" s="87"/>
      <c r="AA253" s="87"/>
    </row>
    <row r="254" spans="1:27" ht="15.75" customHeight="1">
      <c r="A254" s="87"/>
      <c r="B254" s="87"/>
      <c r="C254" s="87"/>
      <c r="D254" s="87"/>
      <c r="E254" s="87"/>
      <c r="F254" s="87"/>
      <c r="G254" s="88"/>
      <c r="H254" s="87"/>
      <c r="I254" s="87"/>
      <c r="J254" s="88"/>
      <c r="K254" s="87"/>
      <c r="L254" s="87"/>
      <c r="M254" s="87"/>
      <c r="N254" s="88"/>
      <c r="O254" s="88"/>
      <c r="P254" s="93"/>
      <c r="Q254" s="93"/>
      <c r="R254" s="87"/>
      <c r="S254" s="87"/>
      <c r="T254" s="87"/>
      <c r="U254" s="87"/>
      <c r="V254" s="87"/>
      <c r="W254" s="87"/>
      <c r="X254" s="87"/>
      <c r="Y254" s="87"/>
      <c r="Z254" s="87"/>
      <c r="AA254" s="87"/>
    </row>
    <row r="255" spans="1:27" ht="15.75" customHeight="1">
      <c r="A255" s="87"/>
      <c r="B255" s="87"/>
      <c r="C255" s="87"/>
      <c r="D255" s="87"/>
      <c r="E255" s="87"/>
      <c r="F255" s="87"/>
      <c r="G255" s="88"/>
      <c r="H255" s="87"/>
      <c r="I255" s="87"/>
      <c r="J255" s="88"/>
      <c r="K255" s="87"/>
      <c r="L255" s="87"/>
      <c r="M255" s="87"/>
      <c r="N255" s="88"/>
      <c r="O255" s="88"/>
      <c r="P255" s="93"/>
      <c r="Q255" s="93"/>
      <c r="R255" s="87"/>
      <c r="S255" s="87"/>
      <c r="T255" s="87"/>
      <c r="U255" s="87"/>
      <c r="V255" s="87"/>
      <c r="W255" s="87"/>
      <c r="X255" s="87"/>
      <c r="Y255" s="87"/>
      <c r="Z255" s="87"/>
      <c r="AA255" s="87"/>
    </row>
    <row r="256" spans="1:27" ht="15.75" customHeight="1">
      <c r="A256" s="87"/>
      <c r="B256" s="87"/>
      <c r="C256" s="87"/>
      <c r="D256" s="87"/>
      <c r="E256" s="87"/>
      <c r="F256" s="87"/>
      <c r="G256" s="88"/>
      <c r="H256" s="87"/>
      <c r="I256" s="87"/>
      <c r="J256" s="88"/>
      <c r="K256" s="87"/>
      <c r="L256" s="87"/>
      <c r="M256" s="87"/>
      <c r="N256" s="88"/>
      <c r="O256" s="88"/>
      <c r="P256" s="93"/>
      <c r="Q256" s="93"/>
      <c r="R256" s="87"/>
      <c r="S256" s="87"/>
      <c r="T256" s="87"/>
      <c r="U256" s="87"/>
      <c r="V256" s="87"/>
      <c r="W256" s="87"/>
      <c r="X256" s="87"/>
      <c r="Y256" s="87"/>
      <c r="Z256" s="87"/>
      <c r="AA256" s="87"/>
    </row>
    <row r="257" spans="1:27" ht="15.75" customHeight="1">
      <c r="A257" s="87"/>
      <c r="B257" s="87"/>
      <c r="C257" s="87"/>
      <c r="D257" s="87"/>
      <c r="E257" s="87"/>
      <c r="F257" s="87"/>
      <c r="G257" s="88"/>
      <c r="H257" s="87"/>
      <c r="I257" s="87"/>
      <c r="J257" s="88"/>
      <c r="K257" s="87"/>
      <c r="L257" s="87"/>
      <c r="M257" s="87"/>
      <c r="N257" s="88"/>
      <c r="O257" s="88"/>
      <c r="P257" s="93"/>
      <c r="Q257" s="93"/>
      <c r="R257" s="87"/>
      <c r="S257" s="87"/>
      <c r="T257" s="87"/>
      <c r="U257" s="87"/>
      <c r="V257" s="87"/>
      <c r="W257" s="87"/>
      <c r="X257" s="87"/>
      <c r="Y257" s="87"/>
      <c r="Z257" s="87"/>
      <c r="AA257" s="87"/>
    </row>
    <row r="258" spans="1:27" ht="15.75" customHeight="1">
      <c r="A258" s="87"/>
      <c r="B258" s="87"/>
      <c r="C258" s="87"/>
      <c r="D258" s="87"/>
      <c r="E258" s="87"/>
      <c r="F258" s="87"/>
      <c r="G258" s="88"/>
      <c r="H258" s="87"/>
      <c r="I258" s="87"/>
      <c r="J258" s="88"/>
      <c r="K258" s="87"/>
      <c r="L258" s="87"/>
      <c r="M258" s="87"/>
      <c r="N258" s="88"/>
      <c r="O258" s="88"/>
      <c r="P258" s="93"/>
      <c r="Q258" s="93"/>
      <c r="R258" s="87"/>
      <c r="S258" s="87"/>
      <c r="T258" s="87"/>
      <c r="U258" s="87"/>
      <c r="V258" s="87"/>
      <c r="W258" s="87"/>
      <c r="X258" s="87"/>
      <c r="Y258" s="87"/>
      <c r="Z258" s="87"/>
      <c r="AA258" s="87"/>
    </row>
    <row r="259" spans="1:27" ht="15.75" customHeight="1">
      <c r="A259" s="87"/>
      <c r="B259" s="87"/>
      <c r="C259" s="87"/>
      <c r="D259" s="87"/>
      <c r="E259" s="87"/>
      <c r="F259" s="87"/>
      <c r="G259" s="88"/>
      <c r="H259" s="87"/>
      <c r="I259" s="87"/>
      <c r="J259" s="88"/>
      <c r="K259" s="87"/>
      <c r="L259" s="87"/>
      <c r="M259" s="87"/>
      <c r="N259" s="88"/>
      <c r="O259" s="88"/>
      <c r="P259" s="93">
        <v>44250</v>
      </c>
      <c r="Q259" s="93"/>
      <c r="R259" s="87"/>
      <c r="S259" s="87"/>
      <c r="T259" s="87"/>
      <c r="U259" s="87"/>
      <c r="V259" s="87"/>
      <c r="W259" s="87"/>
      <c r="X259" s="87"/>
      <c r="Y259" s="87"/>
      <c r="Z259" s="87"/>
      <c r="AA259" s="87"/>
    </row>
    <row r="260" spans="1:27" ht="15.75" customHeight="1">
      <c r="A260" s="87"/>
      <c r="B260" s="87"/>
      <c r="C260" s="87"/>
      <c r="D260" s="87"/>
      <c r="E260" s="87"/>
      <c r="F260" s="87"/>
      <c r="G260" s="88"/>
      <c r="H260" s="87"/>
      <c r="I260" s="87"/>
      <c r="J260" s="88"/>
      <c r="K260" s="87"/>
      <c r="L260" s="87"/>
      <c r="M260" s="87"/>
      <c r="N260" s="88"/>
      <c r="O260" s="88"/>
      <c r="P260" s="93"/>
      <c r="Q260" s="93"/>
      <c r="R260" s="87"/>
      <c r="S260" s="87"/>
      <c r="T260" s="87"/>
      <c r="U260" s="87"/>
      <c r="V260" s="87"/>
      <c r="W260" s="87"/>
      <c r="X260" s="87"/>
      <c r="Y260" s="87"/>
      <c r="Z260" s="87"/>
      <c r="AA260" s="87"/>
    </row>
    <row r="261" spans="1:27" ht="15.75" customHeight="1">
      <c r="A261" s="87"/>
      <c r="B261" s="87"/>
      <c r="C261" s="87"/>
      <c r="D261" s="87"/>
      <c r="E261" s="87"/>
      <c r="F261" s="87"/>
      <c r="G261" s="88"/>
      <c r="H261" s="87"/>
      <c r="I261" s="87"/>
      <c r="J261" s="88"/>
      <c r="K261" s="87"/>
      <c r="L261" s="87"/>
      <c r="M261" s="87"/>
      <c r="N261" s="88"/>
      <c r="O261" s="88"/>
      <c r="P261" s="93"/>
      <c r="Q261" s="93"/>
      <c r="R261" s="87"/>
      <c r="S261" s="87"/>
      <c r="T261" s="87"/>
      <c r="U261" s="87"/>
      <c r="V261" s="87"/>
      <c r="W261" s="87"/>
      <c r="X261" s="87"/>
      <c r="Y261" s="87"/>
      <c r="Z261" s="87"/>
      <c r="AA261" s="87"/>
    </row>
    <row r="262" spans="1:27" ht="15.75" customHeight="1">
      <c r="A262" s="87"/>
      <c r="B262" s="87"/>
      <c r="C262" s="87"/>
      <c r="D262" s="87"/>
      <c r="E262" s="87"/>
      <c r="F262" s="87"/>
      <c r="G262" s="88"/>
      <c r="H262" s="87"/>
      <c r="I262" s="87"/>
      <c r="J262" s="88"/>
      <c r="K262" s="87"/>
      <c r="L262" s="87"/>
      <c r="M262" s="87"/>
      <c r="N262" s="88"/>
      <c r="O262" s="88"/>
      <c r="P262" s="93"/>
      <c r="Q262" s="93"/>
      <c r="R262" s="87"/>
      <c r="S262" s="87"/>
      <c r="T262" s="87"/>
      <c r="U262" s="87"/>
      <c r="V262" s="87"/>
      <c r="W262" s="87"/>
      <c r="X262" s="87"/>
      <c r="Y262" s="87"/>
      <c r="Z262" s="87"/>
      <c r="AA262" s="87"/>
    </row>
    <row r="263" spans="1:27" ht="15.75" customHeight="1">
      <c r="A263" s="87"/>
      <c r="B263" s="87"/>
      <c r="C263" s="87"/>
      <c r="D263" s="87"/>
      <c r="E263" s="87"/>
      <c r="F263" s="87"/>
      <c r="G263" s="88"/>
      <c r="H263" s="87"/>
      <c r="I263" s="87"/>
      <c r="J263" s="88"/>
      <c r="K263" s="87"/>
      <c r="L263" s="87"/>
      <c r="M263" s="87"/>
      <c r="N263" s="88"/>
      <c r="O263" s="88"/>
      <c r="P263" s="93"/>
      <c r="Q263" s="93"/>
      <c r="R263" s="87"/>
      <c r="S263" s="87"/>
      <c r="T263" s="87"/>
      <c r="U263" s="87"/>
      <c r="V263" s="87"/>
      <c r="W263" s="87"/>
      <c r="X263" s="87"/>
      <c r="Y263" s="87"/>
      <c r="Z263" s="87"/>
      <c r="AA263" s="87"/>
    </row>
    <row r="264" spans="1:27" ht="15.75" customHeight="1">
      <c r="A264" s="87"/>
      <c r="B264" s="87"/>
      <c r="C264" s="87"/>
      <c r="D264" s="87"/>
      <c r="E264" s="87"/>
      <c r="F264" s="87"/>
      <c r="G264" s="88"/>
      <c r="H264" s="87"/>
      <c r="I264" s="87"/>
      <c r="J264" s="88"/>
      <c r="K264" s="87"/>
      <c r="L264" s="87"/>
      <c r="M264" s="87"/>
      <c r="N264" s="88"/>
      <c r="O264" s="88"/>
      <c r="P264" s="93"/>
      <c r="Q264" s="93"/>
      <c r="R264" s="87"/>
      <c r="S264" s="87"/>
      <c r="T264" s="87"/>
      <c r="U264" s="87"/>
      <c r="V264" s="87"/>
      <c r="W264" s="87"/>
      <c r="X264" s="87"/>
      <c r="Y264" s="87"/>
      <c r="Z264" s="87"/>
      <c r="AA264" s="87"/>
    </row>
    <row r="265" spans="1:27" ht="15.75" customHeight="1">
      <c r="A265" s="87"/>
      <c r="B265" s="87"/>
      <c r="C265" s="87"/>
      <c r="D265" s="87"/>
      <c r="E265" s="87"/>
      <c r="F265" s="87"/>
      <c r="G265" s="88"/>
      <c r="H265" s="87"/>
      <c r="I265" s="87"/>
      <c r="J265" s="88"/>
      <c r="K265" s="87"/>
      <c r="L265" s="87"/>
      <c r="M265" s="87"/>
      <c r="N265" s="88"/>
      <c r="O265" s="88"/>
      <c r="P265" s="93"/>
      <c r="Q265" s="93"/>
      <c r="R265" s="87"/>
      <c r="S265" s="87"/>
      <c r="T265" s="87"/>
      <c r="U265" s="87"/>
      <c r="V265" s="87"/>
      <c r="W265" s="87"/>
      <c r="X265" s="87"/>
      <c r="Y265" s="87"/>
      <c r="Z265" s="87"/>
      <c r="AA265" s="87"/>
    </row>
    <row r="266" spans="1:27" ht="15.75" customHeight="1">
      <c r="A266" s="87"/>
      <c r="B266" s="87"/>
      <c r="C266" s="87"/>
      <c r="D266" s="87"/>
      <c r="E266" s="87"/>
      <c r="F266" s="87"/>
      <c r="G266" s="88"/>
      <c r="H266" s="87"/>
      <c r="I266" s="87"/>
      <c r="J266" s="88"/>
      <c r="K266" s="87"/>
      <c r="L266" s="87"/>
      <c r="M266" s="87"/>
      <c r="N266" s="88"/>
      <c r="O266" s="88"/>
      <c r="P266" s="93"/>
      <c r="Q266" s="93"/>
      <c r="R266" s="87"/>
      <c r="S266" s="87"/>
      <c r="T266" s="87"/>
      <c r="U266" s="87"/>
      <c r="V266" s="87"/>
      <c r="W266" s="87"/>
      <c r="X266" s="87"/>
      <c r="Y266" s="87"/>
      <c r="Z266" s="87"/>
      <c r="AA266" s="87"/>
    </row>
    <row r="267" spans="1:27" ht="15.75" customHeight="1">
      <c r="A267" s="87"/>
      <c r="B267" s="87"/>
      <c r="C267" s="87"/>
      <c r="D267" s="87"/>
      <c r="E267" s="87"/>
      <c r="F267" s="87"/>
      <c r="G267" s="88"/>
      <c r="H267" s="87"/>
      <c r="I267" s="87"/>
      <c r="J267" s="88"/>
      <c r="K267" s="87"/>
      <c r="L267" s="87"/>
      <c r="M267" s="87"/>
      <c r="N267" s="88"/>
      <c r="O267" s="88"/>
      <c r="P267" s="93"/>
      <c r="Q267" s="93"/>
      <c r="R267" s="87"/>
      <c r="S267" s="87"/>
      <c r="T267" s="87"/>
      <c r="U267" s="87"/>
      <c r="V267" s="87"/>
      <c r="W267" s="87"/>
      <c r="X267" s="87"/>
      <c r="Y267" s="87"/>
      <c r="Z267" s="87"/>
      <c r="AA267" s="87"/>
    </row>
    <row r="268" spans="1:27" ht="15.75" customHeight="1">
      <c r="A268" s="87"/>
      <c r="B268" s="87"/>
      <c r="C268" s="87"/>
      <c r="D268" s="87"/>
      <c r="E268" s="87"/>
      <c r="F268" s="87"/>
      <c r="G268" s="88"/>
      <c r="H268" s="87"/>
      <c r="I268" s="87"/>
      <c r="J268" s="88"/>
      <c r="K268" s="87"/>
      <c r="L268" s="87"/>
      <c r="M268" s="87"/>
      <c r="N268" s="88"/>
      <c r="O268" s="88"/>
      <c r="P268" s="93"/>
      <c r="Q268" s="93"/>
      <c r="R268" s="87"/>
      <c r="S268" s="87"/>
      <c r="T268" s="87"/>
      <c r="U268" s="87"/>
      <c r="V268" s="87"/>
      <c r="W268" s="87"/>
      <c r="X268" s="87"/>
      <c r="Y268" s="87"/>
      <c r="Z268" s="87"/>
      <c r="AA268" s="87"/>
    </row>
    <row r="269" spans="1:27" ht="15.75" customHeight="1">
      <c r="A269" s="87"/>
      <c r="B269" s="87"/>
      <c r="C269" s="87"/>
      <c r="D269" s="87"/>
      <c r="E269" s="87"/>
      <c r="F269" s="87"/>
      <c r="G269" s="88"/>
      <c r="H269" s="87"/>
      <c r="I269" s="87"/>
      <c r="J269" s="88"/>
      <c r="K269" s="87"/>
      <c r="L269" s="87"/>
      <c r="M269" s="87"/>
      <c r="N269" s="88"/>
      <c r="O269" s="88"/>
      <c r="P269" s="93"/>
      <c r="Q269" s="93"/>
      <c r="R269" s="87"/>
      <c r="S269" s="87"/>
      <c r="T269" s="87"/>
      <c r="U269" s="87"/>
      <c r="V269" s="87"/>
      <c r="W269" s="87"/>
      <c r="X269" s="87"/>
      <c r="Y269" s="87"/>
      <c r="Z269" s="87"/>
      <c r="AA269" s="87"/>
    </row>
    <row r="270" spans="1:27" ht="15.75" customHeight="1">
      <c r="A270" s="87"/>
      <c r="B270" s="87"/>
      <c r="C270" s="87"/>
      <c r="D270" s="87"/>
      <c r="E270" s="87"/>
      <c r="F270" s="87"/>
      <c r="G270" s="88"/>
      <c r="H270" s="87"/>
      <c r="I270" s="87"/>
      <c r="J270" s="88"/>
      <c r="K270" s="87"/>
      <c r="L270" s="87"/>
      <c r="M270" s="87"/>
      <c r="N270" s="88"/>
      <c r="O270" s="88"/>
      <c r="P270" s="93"/>
      <c r="Q270" s="93"/>
      <c r="R270" s="87"/>
      <c r="S270" s="87"/>
      <c r="T270" s="87"/>
      <c r="U270" s="87"/>
      <c r="V270" s="87"/>
      <c r="W270" s="87"/>
      <c r="X270" s="87"/>
      <c r="Y270" s="87"/>
      <c r="Z270" s="87"/>
      <c r="AA270" s="87"/>
    </row>
    <row r="271" spans="1:27" ht="15.75" customHeight="1">
      <c r="A271" s="87"/>
      <c r="B271" s="87"/>
      <c r="C271" s="87"/>
      <c r="D271" s="87"/>
      <c r="E271" s="87"/>
      <c r="F271" s="87"/>
      <c r="G271" s="88"/>
      <c r="H271" s="87"/>
      <c r="I271" s="87"/>
      <c r="J271" s="88"/>
      <c r="K271" s="87"/>
      <c r="L271" s="87"/>
      <c r="M271" s="87"/>
      <c r="N271" s="88"/>
      <c r="O271" s="88"/>
      <c r="P271" s="93"/>
      <c r="Q271" s="93"/>
      <c r="R271" s="87"/>
      <c r="S271" s="87"/>
      <c r="T271" s="87"/>
      <c r="U271" s="87"/>
      <c r="V271" s="87"/>
      <c r="W271" s="87"/>
      <c r="X271" s="87"/>
      <c r="Y271" s="87"/>
      <c r="Z271" s="87"/>
      <c r="AA271" s="87"/>
    </row>
    <row r="272" spans="1:27" ht="15.75" customHeight="1">
      <c r="A272" s="87"/>
      <c r="B272" s="87"/>
      <c r="C272" s="87"/>
      <c r="D272" s="87"/>
      <c r="E272" s="87"/>
      <c r="F272" s="87"/>
      <c r="G272" s="88"/>
      <c r="H272" s="87"/>
      <c r="I272" s="87"/>
      <c r="J272" s="88"/>
      <c r="K272" s="87"/>
      <c r="L272" s="87"/>
      <c r="M272" s="87"/>
      <c r="N272" s="88"/>
      <c r="O272" s="88"/>
      <c r="P272" s="93"/>
      <c r="Q272" s="93"/>
      <c r="R272" s="87"/>
      <c r="S272" s="87"/>
      <c r="T272" s="87"/>
      <c r="U272" s="87"/>
      <c r="V272" s="87"/>
      <c r="W272" s="87"/>
      <c r="X272" s="87"/>
      <c r="Y272" s="87"/>
      <c r="Z272" s="87"/>
      <c r="AA272" s="87"/>
    </row>
    <row r="273" spans="1:27" ht="15.75" customHeight="1">
      <c r="A273" s="87"/>
      <c r="B273" s="87"/>
      <c r="C273" s="87"/>
      <c r="D273" s="87"/>
      <c r="E273" s="87"/>
      <c r="F273" s="87"/>
      <c r="G273" s="88"/>
      <c r="H273" s="87"/>
      <c r="I273" s="87"/>
      <c r="J273" s="88"/>
      <c r="K273" s="87"/>
      <c r="L273" s="87"/>
      <c r="M273" s="87"/>
      <c r="N273" s="88"/>
      <c r="O273" s="88"/>
      <c r="P273" s="93"/>
      <c r="Q273" s="93"/>
      <c r="R273" s="87"/>
      <c r="S273" s="87"/>
      <c r="T273" s="87"/>
      <c r="U273" s="87"/>
      <c r="V273" s="87"/>
      <c r="W273" s="87"/>
      <c r="X273" s="87"/>
      <c r="Y273" s="87"/>
      <c r="Z273" s="87"/>
      <c r="AA273" s="87"/>
    </row>
    <row r="274" spans="1:27" ht="15.75" customHeight="1">
      <c r="A274" s="87"/>
      <c r="B274" s="87"/>
      <c r="C274" s="87"/>
      <c r="D274" s="87"/>
      <c r="E274" s="87"/>
      <c r="F274" s="87"/>
      <c r="G274" s="88"/>
      <c r="H274" s="87"/>
      <c r="I274" s="87"/>
      <c r="J274" s="88"/>
      <c r="K274" s="87"/>
      <c r="L274" s="87"/>
      <c r="M274" s="87"/>
      <c r="N274" s="88"/>
      <c r="O274" s="88"/>
      <c r="P274" s="93"/>
      <c r="Q274" s="93"/>
      <c r="R274" s="87"/>
      <c r="S274" s="87"/>
      <c r="T274" s="87"/>
      <c r="U274" s="87"/>
      <c r="V274" s="87"/>
      <c r="W274" s="87"/>
      <c r="X274" s="87"/>
      <c r="Y274" s="87"/>
      <c r="Z274" s="87"/>
      <c r="AA274" s="87"/>
    </row>
    <row r="275" spans="1:27" ht="15.75" customHeight="1">
      <c r="A275" s="87"/>
      <c r="B275" s="87"/>
      <c r="C275" s="87"/>
      <c r="D275" s="87"/>
      <c r="E275" s="87"/>
      <c r="F275" s="87"/>
      <c r="G275" s="88"/>
      <c r="H275" s="87"/>
      <c r="I275" s="87"/>
      <c r="J275" s="88"/>
      <c r="K275" s="87"/>
      <c r="L275" s="87"/>
      <c r="M275" s="87"/>
      <c r="N275" s="88"/>
      <c r="O275" s="88"/>
      <c r="P275" s="93"/>
      <c r="Q275" s="93"/>
      <c r="R275" s="87"/>
      <c r="S275" s="87"/>
      <c r="T275" s="87"/>
      <c r="U275" s="87"/>
      <c r="V275" s="87"/>
      <c r="W275" s="87"/>
      <c r="X275" s="87"/>
      <c r="Y275" s="87"/>
      <c r="Z275" s="87"/>
      <c r="AA275" s="87"/>
    </row>
    <row r="276" spans="1:27" ht="15.75" customHeight="1">
      <c r="A276" s="87"/>
      <c r="B276" s="87"/>
      <c r="C276" s="87"/>
      <c r="D276" s="87"/>
      <c r="E276" s="87"/>
      <c r="F276" s="87"/>
      <c r="G276" s="88"/>
      <c r="H276" s="87"/>
      <c r="I276" s="87"/>
      <c r="J276" s="88"/>
      <c r="K276" s="87"/>
      <c r="L276" s="87"/>
      <c r="M276" s="87"/>
      <c r="N276" s="88"/>
      <c r="O276" s="88"/>
      <c r="P276" s="93"/>
      <c r="Q276" s="93"/>
      <c r="R276" s="87"/>
      <c r="S276" s="87"/>
      <c r="T276" s="87"/>
      <c r="U276" s="87"/>
      <c r="V276" s="87"/>
      <c r="W276" s="87"/>
      <c r="X276" s="87"/>
      <c r="Y276" s="87"/>
      <c r="Z276" s="87"/>
      <c r="AA276" s="87"/>
    </row>
    <row r="277" spans="1:27" ht="15.75" customHeight="1">
      <c r="A277" s="87"/>
      <c r="B277" s="87"/>
      <c r="C277" s="87"/>
      <c r="D277" s="87"/>
      <c r="E277" s="87"/>
      <c r="F277" s="87"/>
      <c r="G277" s="88"/>
      <c r="H277" s="87"/>
      <c r="I277" s="87"/>
      <c r="J277" s="88"/>
      <c r="K277" s="87"/>
      <c r="L277" s="87"/>
      <c r="M277" s="87"/>
      <c r="N277" s="88"/>
      <c r="O277" s="88"/>
      <c r="P277" s="93"/>
      <c r="Q277" s="93"/>
      <c r="R277" s="87"/>
      <c r="S277" s="87"/>
      <c r="T277" s="87"/>
      <c r="U277" s="87"/>
      <c r="V277" s="87"/>
      <c r="W277" s="87"/>
      <c r="X277" s="87"/>
      <c r="Y277" s="87"/>
      <c r="Z277" s="87"/>
      <c r="AA277" s="87"/>
    </row>
    <row r="278" spans="1:27" ht="15.75" customHeight="1">
      <c r="A278" s="87"/>
      <c r="B278" s="87"/>
      <c r="C278" s="87"/>
      <c r="D278" s="87"/>
      <c r="E278" s="87"/>
      <c r="F278" s="87"/>
      <c r="G278" s="88"/>
      <c r="H278" s="87"/>
      <c r="I278" s="87"/>
      <c r="J278" s="88"/>
      <c r="K278" s="87"/>
      <c r="L278" s="87"/>
      <c r="M278" s="87"/>
      <c r="N278" s="88"/>
      <c r="O278" s="88"/>
      <c r="P278" s="93"/>
      <c r="Q278" s="93"/>
      <c r="R278" s="87"/>
      <c r="S278" s="87"/>
      <c r="T278" s="87"/>
      <c r="U278" s="87"/>
      <c r="V278" s="87"/>
      <c r="W278" s="87"/>
      <c r="X278" s="87"/>
      <c r="Y278" s="87"/>
      <c r="Z278" s="87"/>
      <c r="AA278" s="87"/>
    </row>
    <row r="279" spans="1:27" ht="15.75" customHeight="1">
      <c r="A279" s="87"/>
      <c r="B279" s="87"/>
      <c r="C279" s="87"/>
      <c r="D279" s="87"/>
      <c r="E279" s="87"/>
      <c r="F279" s="87"/>
      <c r="G279" s="88"/>
      <c r="H279" s="87"/>
      <c r="I279" s="87"/>
      <c r="J279" s="88"/>
      <c r="K279" s="87"/>
      <c r="L279" s="87"/>
      <c r="M279" s="87"/>
      <c r="N279" s="88"/>
      <c r="O279" s="88"/>
      <c r="P279" s="93"/>
      <c r="Q279" s="93"/>
      <c r="R279" s="87"/>
      <c r="S279" s="87"/>
      <c r="T279" s="87"/>
      <c r="U279" s="87"/>
      <c r="V279" s="87"/>
      <c r="W279" s="87"/>
      <c r="X279" s="87"/>
      <c r="Y279" s="87"/>
      <c r="Z279" s="87"/>
      <c r="AA279" s="87"/>
    </row>
    <row r="280" spans="1:27" ht="15.75" customHeight="1">
      <c r="A280" s="87"/>
      <c r="B280" s="87"/>
      <c r="C280" s="87"/>
      <c r="D280" s="87"/>
      <c r="E280" s="87"/>
      <c r="F280" s="87"/>
      <c r="G280" s="88"/>
      <c r="H280" s="87"/>
      <c r="I280" s="87"/>
      <c r="J280" s="88"/>
      <c r="K280" s="87"/>
      <c r="L280" s="87"/>
      <c r="M280" s="87"/>
      <c r="N280" s="88"/>
      <c r="O280" s="88"/>
      <c r="P280" s="93"/>
      <c r="Q280" s="93"/>
      <c r="R280" s="87"/>
      <c r="S280" s="87"/>
      <c r="T280" s="87"/>
      <c r="U280" s="87"/>
      <c r="V280" s="87"/>
      <c r="W280" s="87"/>
      <c r="X280" s="87"/>
      <c r="Y280" s="87"/>
      <c r="Z280" s="87"/>
      <c r="AA280" s="87"/>
    </row>
    <row r="281" spans="1:27" ht="15.75" customHeight="1">
      <c r="A281" s="87"/>
      <c r="B281" s="87"/>
      <c r="C281" s="87"/>
      <c r="D281" s="87"/>
      <c r="E281" s="87"/>
      <c r="F281" s="87"/>
      <c r="G281" s="88"/>
      <c r="H281" s="87"/>
      <c r="I281" s="87"/>
      <c r="J281" s="88"/>
      <c r="K281" s="87"/>
      <c r="L281" s="87"/>
      <c r="M281" s="87"/>
      <c r="N281" s="88"/>
      <c r="O281" s="88"/>
      <c r="P281" s="93"/>
      <c r="Q281" s="93"/>
      <c r="R281" s="87"/>
      <c r="S281" s="87"/>
      <c r="T281" s="87"/>
      <c r="U281" s="87"/>
      <c r="V281" s="87"/>
      <c r="W281" s="87"/>
      <c r="X281" s="87"/>
      <c r="Y281" s="87"/>
      <c r="Z281" s="87"/>
      <c r="AA281" s="87"/>
    </row>
    <row r="282" spans="1:27" ht="15.75" customHeight="1">
      <c r="A282" s="87"/>
      <c r="B282" s="87"/>
      <c r="C282" s="87"/>
      <c r="D282" s="87"/>
      <c r="E282" s="87"/>
      <c r="F282" s="87"/>
      <c r="G282" s="88"/>
      <c r="H282" s="87"/>
      <c r="I282" s="87"/>
      <c r="J282" s="88"/>
      <c r="K282" s="87"/>
      <c r="L282" s="87"/>
      <c r="M282" s="87"/>
      <c r="N282" s="88"/>
      <c r="O282" s="88"/>
      <c r="P282" s="93"/>
      <c r="Q282" s="93"/>
      <c r="R282" s="87"/>
      <c r="S282" s="87"/>
      <c r="T282" s="87"/>
      <c r="U282" s="87"/>
      <c r="V282" s="87"/>
      <c r="W282" s="87"/>
      <c r="X282" s="87"/>
      <c r="Y282" s="87"/>
      <c r="Z282" s="87"/>
      <c r="AA282" s="87"/>
    </row>
    <row r="283" spans="1:27" ht="15.75" customHeight="1">
      <c r="A283" s="87"/>
      <c r="B283" s="87"/>
      <c r="C283" s="87"/>
      <c r="D283" s="87"/>
      <c r="E283" s="87"/>
      <c r="F283" s="87"/>
      <c r="G283" s="88"/>
      <c r="H283" s="87"/>
      <c r="I283" s="87"/>
      <c r="J283" s="88"/>
      <c r="K283" s="87"/>
      <c r="L283" s="87"/>
      <c r="M283" s="87"/>
      <c r="N283" s="88"/>
      <c r="O283" s="88"/>
      <c r="P283" s="93"/>
      <c r="Q283" s="93"/>
      <c r="R283" s="87"/>
      <c r="S283" s="87"/>
      <c r="T283" s="87"/>
      <c r="U283" s="87"/>
      <c r="V283" s="87"/>
      <c r="W283" s="87"/>
      <c r="X283" s="87"/>
      <c r="Y283" s="87"/>
      <c r="Z283" s="87"/>
      <c r="AA283" s="87"/>
    </row>
    <row r="284" spans="1:27" ht="15.75" customHeight="1">
      <c r="A284" s="87"/>
      <c r="B284" s="87"/>
      <c r="C284" s="87"/>
      <c r="D284" s="87"/>
      <c r="E284" s="87"/>
      <c r="F284" s="87"/>
      <c r="G284" s="88"/>
      <c r="H284" s="87"/>
      <c r="I284" s="87"/>
      <c r="J284" s="88"/>
      <c r="K284" s="87"/>
      <c r="L284" s="87"/>
      <c r="M284" s="87"/>
      <c r="N284" s="88"/>
      <c r="O284" s="88"/>
      <c r="P284" s="93"/>
      <c r="Q284" s="93"/>
      <c r="R284" s="87"/>
      <c r="S284" s="87"/>
      <c r="T284" s="87"/>
      <c r="U284" s="87"/>
      <c r="V284" s="87"/>
      <c r="W284" s="87"/>
      <c r="X284" s="87"/>
      <c r="Y284" s="87"/>
      <c r="Z284" s="87"/>
      <c r="AA284" s="87"/>
    </row>
    <row r="285" spans="1:27" ht="15.75" customHeight="1">
      <c r="A285" s="87"/>
      <c r="B285" s="87"/>
      <c r="C285" s="87"/>
      <c r="D285" s="87"/>
      <c r="E285" s="87"/>
      <c r="F285" s="87"/>
      <c r="G285" s="88"/>
      <c r="H285" s="87"/>
      <c r="I285" s="87"/>
      <c r="J285" s="88"/>
      <c r="K285" s="87"/>
      <c r="L285" s="87"/>
      <c r="M285" s="87"/>
      <c r="N285" s="88"/>
      <c r="O285" s="88"/>
      <c r="P285" s="93"/>
      <c r="Q285" s="93"/>
      <c r="R285" s="87"/>
      <c r="S285" s="87"/>
      <c r="T285" s="87"/>
      <c r="U285" s="87"/>
      <c r="V285" s="87"/>
      <c r="W285" s="87"/>
      <c r="X285" s="87"/>
      <c r="Y285" s="87"/>
      <c r="Z285" s="87"/>
      <c r="AA285" s="87"/>
    </row>
    <row r="286" spans="1:27" ht="15.75" customHeight="1">
      <c r="A286" s="87"/>
      <c r="B286" s="87"/>
      <c r="C286" s="87"/>
      <c r="D286" s="87"/>
      <c r="E286" s="87"/>
      <c r="F286" s="87"/>
      <c r="G286" s="88"/>
      <c r="H286" s="87"/>
      <c r="I286" s="87"/>
      <c r="J286" s="88"/>
      <c r="K286" s="87"/>
      <c r="L286" s="87"/>
      <c r="M286" s="87"/>
      <c r="N286" s="88"/>
      <c r="O286" s="88"/>
      <c r="P286" s="93"/>
      <c r="Q286" s="93"/>
      <c r="R286" s="87"/>
      <c r="S286" s="87"/>
      <c r="T286" s="87"/>
      <c r="U286" s="87"/>
      <c r="V286" s="87"/>
      <c r="W286" s="87"/>
      <c r="X286" s="87"/>
      <c r="Y286" s="87"/>
      <c r="Z286" s="87"/>
      <c r="AA286" s="87"/>
    </row>
    <row r="287" spans="1:27" ht="15.75" customHeight="1">
      <c r="A287" s="87"/>
      <c r="B287" s="87"/>
      <c r="C287" s="87"/>
      <c r="D287" s="87"/>
      <c r="E287" s="87"/>
      <c r="F287" s="87"/>
      <c r="G287" s="88"/>
      <c r="H287" s="87"/>
      <c r="I287" s="87"/>
      <c r="J287" s="88"/>
      <c r="K287" s="87"/>
      <c r="L287" s="87"/>
      <c r="M287" s="87"/>
      <c r="N287" s="88"/>
      <c r="O287" s="88"/>
      <c r="P287" s="93"/>
      <c r="Q287" s="93"/>
      <c r="R287" s="87"/>
      <c r="S287" s="87"/>
      <c r="T287" s="87"/>
      <c r="U287" s="87"/>
      <c r="V287" s="87"/>
      <c r="W287" s="87"/>
      <c r="X287" s="87"/>
      <c r="Y287" s="87"/>
      <c r="Z287" s="87"/>
      <c r="AA287" s="87"/>
    </row>
    <row r="288" spans="1:27" ht="15.75" customHeight="1">
      <c r="A288" s="87"/>
      <c r="B288" s="87"/>
      <c r="C288" s="87"/>
      <c r="D288" s="87"/>
      <c r="E288" s="87"/>
      <c r="F288" s="87"/>
      <c r="G288" s="88"/>
      <c r="H288" s="87"/>
      <c r="I288" s="87"/>
      <c r="J288" s="88"/>
      <c r="K288" s="87"/>
      <c r="L288" s="87"/>
      <c r="M288" s="87"/>
      <c r="N288" s="88"/>
      <c r="O288" s="88"/>
      <c r="P288" s="93"/>
      <c r="Q288" s="93"/>
      <c r="R288" s="87"/>
      <c r="S288" s="87"/>
      <c r="T288" s="87"/>
      <c r="U288" s="87"/>
      <c r="V288" s="87"/>
      <c r="W288" s="87"/>
      <c r="X288" s="87"/>
      <c r="Y288" s="87"/>
      <c r="Z288" s="87"/>
      <c r="AA288" s="87"/>
    </row>
    <row r="289" spans="1:27" ht="15.75" customHeight="1">
      <c r="A289" s="87"/>
      <c r="B289" s="87"/>
      <c r="C289" s="87"/>
      <c r="D289" s="87"/>
      <c r="E289" s="87"/>
      <c r="F289" s="87"/>
      <c r="G289" s="88"/>
      <c r="H289" s="87"/>
      <c r="I289" s="87"/>
      <c r="J289" s="88"/>
      <c r="K289" s="87"/>
      <c r="L289" s="87"/>
      <c r="M289" s="87"/>
      <c r="N289" s="88"/>
      <c r="O289" s="88"/>
      <c r="P289" s="93"/>
      <c r="Q289" s="93"/>
      <c r="R289" s="87"/>
      <c r="S289" s="87"/>
      <c r="T289" s="87"/>
      <c r="U289" s="87"/>
      <c r="V289" s="87"/>
      <c r="W289" s="87"/>
      <c r="X289" s="87"/>
      <c r="Y289" s="87"/>
      <c r="Z289" s="87"/>
      <c r="AA289" s="87"/>
    </row>
    <row r="290" spans="1:27" ht="15.75" customHeight="1">
      <c r="A290" s="87"/>
      <c r="B290" s="87"/>
      <c r="C290" s="87"/>
      <c r="D290" s="87"/>
      <c r="E290" s="87"/>
      <c r="F290" s="87"/>
      <c r="G290" s="88"/>
      <c r="H290" s="87"/>
      <c r="I290" s="87"/>
      <c r="J290" s="88"/>
      <c r="K290" s="87"/>
      <c r="L290" s="87"/>
      <c r="M290" s="87"/>
      <c r="N290" s="88"/>
      <c r="O290" s="88"/>
      <c r="P290" s="93"/>
      <c r="Q290" s="93"/>
      <c r="R290" s="87"/>
      <c r="S290" s="87"/>
      <c r="T290" s="87"/>
      <c r="U290" s="87"/>
      <c r="V290" s="87"/>
      <c r="W290" s="87"/>
      <c r="X290" s="87"/>
      <c r="Y290" s="87"/>
      <c r="Z290" s="87"/>
      <c r="AA290" s="87"/>
    </row>
    <row r="291" spans="1:27" ht="15.75" customHeight="1">
      <c r="A291" s="87"/>
      <c r="B291" s="87"/>
      <c r="C291" s="87"/>
      <c r="D291" s="87"/>
      <c r="E291" s="87"/>
      <c r="F291" s="87"/>
      <c r="G291" s="88"/>
      <c r="H291" s="87"/>
      <c r="I291" s="87"/>
      <c r="J291" s="88"/>
      <c r="K291" s="87"/>
      <c r="L291" s="87"/>
      <c r="M291" s="87"/>
      <c r="N291" s="88"/>
      <c r="O291" s="88"/>
      <c r="P291" s="93"/>
      <c r="Q291" s="93"/>
      <c r="R291" s="87"/>
      <c r="S291" s="87"/>
      <c r="T291" s="87"/>
      <c r="U291" s="87"/>
      <c r="V291" s="87"/>
      <c r="W291" s="87"/>
      <c r="X291" s="87"/>
      <c r="Y291" s="87"/>
      <c r="Z291" s="87"/>
      <c r="AA291" s="87"/>
    </row>
    <row r="292" spans="1:27" ht="15.75" customHeight="1">
      <c r="A292" s="87"/>
      <c r="B292" s="87"/>
      <c r="C292" s="87"/>
      <c r="D292" s="87"/>
      <c r="E292" s="87"/>
      <c r="F292" s="87"/>
      <c r="G292" s="88"/>
      <c r="H292" s="87"/>
      <c r="I292" s="87"/>
      <c r="J292" s="88"/>
      <c r="K292" s="87"/>
      <c r="L292" s="87"/>
      <c r="M292" s="87"/>
      <c r="N292" s="88"/>
      <c r="O292" s="88"/>
      <c r="P292" s="93"/>
      <c r="Q292" s="93"/>
      <c r="R292" s="87"/>
      <c r="S292" s="87"/>
      <c r="T292" s="87"/>
      <c r="U292" s="87"/>
      <c r="V292" s="87"/>
      <c r="W292" s="87"/>
      <c r="X292" s="87"/>
      <c r="Y292" s="87"/>
      <c r="Z292" s="87"/>
      <c r="AA292" s="87"/>
    </row>
    <row r="293" spans="1:27" ht="15.75" customHeight="1">
      <c r="A293" s="87"/>
      <c r="B293" s="87"/>
      <c r="C293" s="87"/>
      <c r="D293" s="87"/>
      <c r="E293" s="87"/>
      <c r="F293" s="87"/>
      <c r="G293" s="88"/>
      <c r="H293" s="87"/>
      <c r="I293" s="87"/>
      <c r="J293" s="88"/>
      <c r="K293" s="87"/>
      <c r="L293" s="87"/>
      <c r="M293" s="87"/>
      <c r="N293" s="88"/>
      <c r="O293" s="88"/>
      <c r="P293" s="93"/>
      <c r="Q293" s="93"/>
      <c r="R293" s="87"/>
      <c r="S293" s="87"/>
      <c r="T293" s="87"/>
      <c r="U293" s="87"/>
      <c r="V293" s="87"/>
      <c r="W293" s="87"/>
      <c r="X293" s="87"/>
      <c r="Y293" s="87"/>
      <c r="Z293" s="87"/>
      <c r="AA293" s="87"/>
    </row>
    <row r="294" spans="1:27" ht="15.75" customHeight="1">
      <c r="A294" s="87"/>
      <c r="B294" s="87"/>
      <c r="C294" s="87"/>
      <c r="D294" s="87"/>
      <c r="E294" s="87"/>
      <c r="F294" s="87"/>
      <c r="G294" s="88"/>
      <c r="H294" s="87"/>
      <c r="I294" s="87"/>
      <c r="J294" s="88"/>
      <c r="K294" s="87"/>
      <c r="L294" s="87"/>
      <c r="M294" s="87"/>
      <c r="N294" s="88"/>
      <c r="O294" s="88"/>
      <c r="P294" s="93"/>
      <c r="Q294" s="93"/>
      <c r="R294" s="87"/>
      <c r="S294" s="87"/>
      <c r="T294" s="87"/>
      <c r="U294" s="87"/>
      <c r="V294" s="87"/>
      <c r="W294" s="87"/>
      <c r="X294" s="87"/>
      <c r="Y294" s="87"/>
      <c r="Z294" s="87"/>
      <c r="AA294" s="87"/>
    </row>
    <row r="295" spans="1:27" ht="15.75" customHeight="1">
      <c r="A295" s="87"/>
      <c r="B295" s="87"/>
      <c r="C295" s="87"/>
      <c r="D295" s="87"/>
      <c r="E295" s="87"/>
      <c r="F295" s="87"/>
      <c r="G295" s="88"/>
      <c r="H295" s="87"/>
      <c r="I295" s="87"/>
      <c r="J295" s="88"/>
      <c r="K295" s="87"/>
      <c r="L295" s="87"/>
      <c r="M295" s="87"/>
      <c r="N295" s="88"/>
      <c r="O295" s="88"/>
      <c r="P295" s="93"/>
      <c r="Q295" s="93"/>
      <c r="R295" s="87"/>
      <c r="S295" s="87"/>
      <c r="T295" s="87"/>
      <c r="U295" s="87"/>
      <c r="V295" s="87"/>
      <c r="W295" s="87"/>
      <c r="X295" s="87"/>
      <c r="Y295" s="87"/>
      <c r="Z295" s="87"/>
      <c r="AA295" s="87"/>
    </row>
    <row r="296" spans="1:27" ht="15.75" customHeight="1">
      <c r="A296" s="87"/>
      <c r="B296" s="87"/>
      <c r="C296" s="87"/>
      <c r="D296" s="87"/>
      <c r="E296" s="87"/>
      <c r="F296" s="87"/>
      <c r="G296" s="88"/>
      <c r="H296" s="87"/>
      <c r="I296" s="87"/>
      <c r="J296" s="88"/>
      <c r="K296" s="87"/>
      <c r="L296" s="87"/>
      <c r="M296" s="87"/>
      <c r="N296" s="88"/>
      <c r="O296" s="88"/>
      <c r="P296" s="93"/>
      <c r="Q296" s="93"/>
      <c r="R296" s="87"/>
      <c r="S296" s="87"/>
      <c r="T296" s="87"/>
      <c r="U296" s="87"/>
      <c r="V296" s="87"/>
      <c r="W296" s="87"/>
      <c r="X296" s="87"/>
      <c r="Y296" s="87"/>
      <c r="Z296" s="87"/>
      <c r="AA296" s="87"/>
    </row>
    <row r="297" spans="1:27" ht="15.75" customHeight="1">
      <c r="A297" s="87"/>
      <c r="B297" s="87"/>
      <c r="C297" s="87"/>
      <c r="D297" s="87"/>
      <c r="E297" s="87"/>
      <c r="F297" s="87"/>
      <c r="G297" s="88"/>
      <c r="H297" s="87"/>
      <c r="I297" s="87"/>
      <c r="J297" s="88"/>
      <c r="K297" s="87"/>
      <c r="L297" s="87"/>
      <c r="M297" s="87"/>
      <c r="N297" s="88"/>
      <c r="O297" s="88"/>
      <c r="P297" s="93"/>
      <c r="Q297" s="93"/>
      <c r="R297" s="87"/>
      <c r="S297" s="87"/>
      <c r="T297" s="87"/>
      <c r="U297" s="87"/>
      <c r="V297" s="87"/>
      <c r="W297" s="87"/>
      <c r="X297" s="87"/>
      <c r="Y297" s="87"/>
      <c r="Z297" s="87"/>
      <c r="AA297" s="87"/>
    </row>
    <row r="298" spans="1:27" ht="15.75" customHeight="1">
      <c r="A298" s="87"/>
      <c r="B298" s="87"/>
      <c r="C298" s="87"/>
      <c r="D298" s="87"/>
      <c r="E298" s="87"/>
      <c r="F298" s="87"/>
      <c r="G298" s="88"/>
      <c r="H298" s="87"/>
      <c r="I298" s="87"/>
      <c r="J298" s="88"/>
      <c r="K298" s="87"/>
      <c r="L298" s="87"/>
      <c r="M298" s="87"/>
      <c r="N298" s="88"/>
      <c r="O298" s="88"/>
      <c r="P298" s="93"/>
      <c r="Q298" s="93"/>
      <c r="R298" s="87"/>
      <c r="S298" s="87"/>
      <c r="T298" s="87"/>
      <c r="U298" s="87"/>
      <c r="V298" s="87"/>
      <c r="W298" s="87"/>
      <c r="X298" s="87"/>
      <c r="Y298" s="87"/>
      <c r="Z298" s="87"/>
      <c r="AA298" s="87"/>
    </row>
    <row r="299" spans="1:27" ht="15.75" customHeight="1">
      <c r="A299" s="87"/>
      <c r="B299" s="87"/>
      <c r="C299" s="87"/>
      <c r="D299" s="87"/>
      <c r="E299" s="87"/>
      <c r="F299" s="87"/>
      <c r="G299" s="88"/>
      <c r="H299" s="87"/>
      <c r="I299" s="87"/>
      <c r="J299" s="88"/>
      <c r="K299" s="87"/>
      <c r="L299" s="87"/>
      <c r="M299" s="87"/>
      <c r="N299" s="88"/>
      <c r="O299" s="88"/>
      <c r="P299" s="93"/>
      <c r="Q299" s="93"/>
      <c r="R299" s="87"/>
      <c r="S299" s="87"/>
      <c r="T299" s="87"/>
      <c r="U299" s="87"/>
      <c r="V299" s="87"/>
      <c r="W299" s="87"/>
      <c r="X299" s="87"/>
      <c r="Y299" s="87"/>
      <c r="Z299" s="87"/>
      <c r="AA299" s="87"/>
    </row>
    <row r="300" spans="1:27" ht="15.75" customHeight="1">
      <c r="A300" s="87"/>
      <c r="B300" s="87"/>
      <c r="C300" s="87"/>
      <c r="D300" s="87"/>
      <c r="E300" s="87"/>
      <c r="F300" s="87"/>
      <c r="G300" s="88"/>
      <c r="H300" s="87"/>
      <c r="I300" s="87"/>
      <c r="J300" s="88"/>
      <c r="K300" s="87"/>
      <c r="L300" s="87"/>
      <c r="M300" s="87"/>
      <c r="N300" s="88"/>
      <c r="O300" s="88"/>
      <c r="P300" s="93"/>
      <c r="Q300" s="93"/>
      <c r="R300" s="87"/>
      <c r="S300" s="87"/>
      <c r="T300" s="87"/>
      <c r="U300" s="87"/>
      <c r="V300" s="87"/>
      <c r="W300" s="87"/>
      <c r="X300" s="87"/>
      <c r="Y300" s="87"/>
      <c r="Z300" s="87"/>
      <c r="AA300" s="87"/>
    </row>
    <row r="301" spans="1:27" ht="15.75" customHeight="1">
      <c r="A301" s="87"/>
      <c r="B301" s="87"/>
      <c r="C301" s="87"/>
      <c r="D301" s="87"/>
      <c r="E301" s="87"/>
      <c r="F301" s="87"/>
      <c r="G301" s="88"/>
      <c r="H301" s="87"/>
      <c r="I301" s="87"/>
      <c r="J301" s="88"/>
      <c r="K301" s="87"/>
      <c r="L301" s="87"/>
      <c r="M301" s="87"/>
      <c r="N301" s="88"/>
      <c r="O301" s="88"/>
      <c r="P301" s="93"/>
      <c r="Q301" s="93"/>
      <c r="R301" s="87"/>
      <c r="S301" s="87"/>
      <c r="T301" s="87"/>
      <c r="U301" s="87"/>
      <c r="V301" s="87"/>
      <c r="W301" s="87"/>
      <c r="X301" s="87"/>
      <c r="Y301" s="87"/>
      <c r="Z301" s="87"/>
      <c r="AA301" s="87"/>
    </row>
    <row r="302" spans="1:27" ht="15.75" customHeight="1">
      <c r="A302" s="87"/>
      <c r="B302" s="87"/>
      <c r="C302" s="87"/>
      <c r="D302" s="87"/>
      <c r="E302" s="87"/>
      <c r="F302" s="87"/>
      <c r="G302" s="88"/>
      <c r="H302" s="87"/>
      <c r="I302" s="87"/>
      <c r="J302" s="88"/>
      <c r="K302" s="87"/>
      <c r="L302" s="87"/>
      <c r="M302" s="87"/>
      <c r="N302" s="88"/>
      <c r="O302" s="88"/>
      <c r="P302" s="93"/>
      <c r="Q302" s="93"/>
      <c r="R302" s="87"/>
      <c r="S302" s="87"/>
      <c r="T302" s="87"/>
      <c r="U302" s="87"/>
      <c r="V302" s="87"/>
      <c r="W302" s="87"/>
      <c r="X302" s="87"/>
      <c r="Y302" s="87"/>
      <c r="Z302" s="87"/>
      <c r="AA302" s="87"/>
    </row>
    <row r="303" spans="1:27" ht="15.75" customHeight="1">
      <c r="A303" s="87"/>
      <c r="B303" s="87"/>
      <c r="C303" s="87"/>
      <c r="D303" s="87"/>
      <c r="E303" s="87"/>
      <c r="F303" s="87"/>
      <c r="G303" s="88"/>
      <c r="H303" s="87"/>
      <c r="I303" s="87"/>
      <c r="J303" s="88"/>
      <c r="K303" s="87"/>
      <c r="L303" s="87"/>
      <c r="M303" s="87"/>
      <c r="N303" s="88"/>
      <c r="O303" s="88"/>
      <c r="P303" s="93"/>
      <c r="Q303" s="93"/>
      <c r="R303" s="87"/>
      <c r="S303" s="87"/>
      <c r="T303" s="87"/>
      <c r="U303" s="87"/>
      <c r="V303" s="87"/>
      <c r="W303" s="87"/>
      <c r="X303" s="87"/>
      <c r="Y303" s="87"/>
      <c r="Z303" s="87"/>
      <c r="AA303" s="87"/>
    </row>
    <row r="304" spans="1:27" ht="15.75" customHeight="1">
      <c r="A304" s="87"/>
      <c r="B304" s="87"/>
      <c r="C304" s="87"/>
      <c r="D304" s="87"/>
      <c r="E304" s="87"/>
      <c r="F304" s="87"/>
      <c r="G304" s="88"/>
      <c r="H304" s="87"/>
      <c r="I304" s="87"/>
      <c r="J304" s="88"/>
      <c r="K304" s="87"/>
      <c r="L304" s="87"/>
      <c r="M304" s="87"/>
      <c r="N304" s="88"/>
      <c r="O304" s="88"/>
      <c r="P304" s="93"/>
      <c r="Q304" s="93"/>
      <c r="R304" s="87"/>
      <c r="S304" s="87"/>
      <c r="T304" s="87"/>
      <c r="U304" s="87"/>
      <c r="V304" s="87"/>
      <c r="W304" s="87"/>
      <c r="X304" s="87"/>
      <c r="Y304" s="87"/>
      <c r="Z304" s="87"/>
      <c r="AA304" s="87"/>
    </row>
  </sheetData>
  <autoFilter ref="A1:Y242">
    <filterColumn colId="17">
      <filters>
        <filter val="Свободно"/>
      </filters>
    </filterColumn>
  </autoFilter>
  <conditionalFormatting sqref="R69 R2:R67 R72:R239">
    <cfRule type="containsText" dxfId="6" priority="1" operator="containsText" text="Продано">
      <formula>NOT(ISERROR(SEARCH(("Продано"),(R69))))</formula>
    </cfRule>
  </conditionalFormatting>
  <conditionalFormatting sqref="R69 R2:R67 R72:R239">
    <cfRule type="containsText" dxfId="5" priority="2" operator="containsText" text="продано">
      <formula>NOT(ISERROR(SEARCH(("продано"),(R69))))</formula>
    </cfRule>
  </conditionalFormatting>
  <conditionalFormatting sqref="R69 R2:R67 R72:R239">
    <cfRule type="containsText" dxfId="4" priority="3" operator="containsText" text="бронь">
      <formula>NOT(ISERROR(SEARCH(("бронь"),(R69))))</formula>
    </cfRule>
  </conditionalFormatting>
  <conditionalFormatting sqref="M51">
    <cfRule type="containsText" dxfId="3" priority="4" operator="containsText" text="Продано">
      <formula>NOT(ISERROR(SEARCH(("Продано"),(M51))))</formula>
    </cfRule>
  </conditionalFormatting>
  <conditionalFormatting sqref="M51">
    <cfRule type="containsText" dxfId="2" priority="5" operator="containsText" text="продано">
      <formula>NOT(ISERROR(SEARCH(("продано"),(M51))))</formula>
    </cfRule>
  </conditionalFormatting>
  <conditionalFormatting sqref="M51">
    <cfRule type="containsText" dxfId="1" priority="6" operator="containsText" text="бронь">
      <formula>NOT(ISERROR(SEARCH(("бронь"),(M51))))</formula>
    </cfRule>
  </conditionalFormatting>
  <pageMargins left="0.70866141732283472" right="0.70866141732283472" top="0.74803149606299213" bottom="0.74803149606299213" header="0" footer="0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97"/>
  <sheetViews>
    <sheetView topLeftCell="A96" workbookViewId="0">
      <pane xSplit="1" topLeftCell="L1" activePane="topRight" state="frozen"/>
      <selection pane="topRight" activeCell="AA141" sqref="AA141:AC141"/>
    </sheetView>
  </sheetViews>
  <sheetFormatPr defaultColWidth="14.42578125" defaultRowHeight="15" customHeight="1"/>
  <cols>
    <col min="1" max="1" width="10.7109375" customWidth="1"/>
    <col min="2" max="2" width="8.85546875" customWidth="1"/>
    <col min="3" max="3" width="3.85546875" customWidth="1"/>
    <col min="4" max="4" width="10.5703125" customWidth="1"/>
    <col min="5" max="5" width="8.85546875" customWidth="1"/>
    <col min="6" max="6" width="3.85546875" customWidth="1"/>
    <col min="7" max="7" width="10.5703125" customWidth="1"/>
    <col min="8" max="8" width="8.85546875" customWidth="1"/>
    <col min="9" max="9" width="3.85546875" customWidth="1"/>
    <col min="10" max="10" width="10.5703125" customWidth="1"/>
    <col min="11" max="11" width="8.85546875" customWidth="1"/>
    <col min="12" max="12" width="3.85546875" customWidth="1"/>
    <col min="13" max="13" width="10.5703125" customWidth="1"/>
    <col min="14" max="14" width="8.85546875" customWidth="1"/>
    <col min="15" max="15" width="3.85546875" customWidth="1"/>
    <col min="16" max="16" width="10.5703125" customWidth="1"/>
    <col min="17" max="17" width="8.85546875" customWidth="1"/>
    <col min="18" max="18" width="3.85546875" customWidth="1"/>
    <col min="19" max="19" width="10.5703125" customWidth="1"/>
    <col min="20" max="20" width="8.85546875" customWidth="1"/>
    <col min="21" max="21" width="3.85546875" customWidth="1"/>
    <col min="22" max="22" width="10.5703125" customWidth="1"/>
    <col min="23" max="23" width="8.5703125" customWidth="1"/>
    <col min="24" max="24" width="8.85546875" customWidth="1"/>
    <col min="25" max="25" width="3.85546875" customWidth="1"/>
    <col min="26" max="26" width="10.5703125" customWidth="1"/>
    <col min="27" max="27" width="8.85546875" customWidth="1"/>
    <col min="28" max="28" width="3.85546875" customWidth="1"/>
    <col min="29" max="29" width="10.5703125" customWidth="1"/>
    <col min="30" max="30" width="8.85546875" customWidth="1"/>
    <col min="31" max="31" width="3.85546875" customWidth="1"/>
    <col min="32" max="32" width="10.5703125" customWidth="1"/>
    <col min="33" max="33" width="8.85546875" customWidth="1"/>
    <col min="34" max="34" width="3.85546875" customWidth="1"/>
    <col min="35" max="35" width="10.5703125" customWidth="1"/>
    <col min="36" max="36" width="8.5703125" customWidth="1"/>
    <col min="37" max="37" width="8.85546875" customWidth="1"/>
    <col min="38" max="38" width="3.85546875" customWidth="1"/>
    <col min="39" max="39" width="10.5703125" customWidth="1"/>
    <col min="40" max="40" width="8.85546875" customWidth="1"/>
    <col min="41" max="41" width="3.85546875" customWidth="1"/>
    <col min="42" max="42" width="10.5703125" customWidth="1"/>
    <col min="43" max="43" width="8.85546875" customWidth="1"/>
    <col min="44" max="44" width="3.85546875" customWidth="1"/>
    <col min="45" max="45" width="10.5703125" customWidth="1"/>
    <col min="46" max="46" width="8.85546875" customWidth="1"/>
    <col min="47" max="47" width="3.85546875" customWidth="1"/>
    <col min="48" max="48" width="10.5703125" customWidth="1"/>
    <col min="49" max="49" width="8.85546875" customWidth="1"/>
    <col min="50" max="50" width="3.85546875" customWidth="1"/>
    <col min="51" max="51" width="10.5703125" customWidth="1"/>
    <col min="52" max="52" width="8.85546875" customWidth="1"/>
    <col min="53" max="53" width="3.85546875" customWidth="1"/>
    <col min="54" max="54" width="10.5703125" customWidth="1"/>
  </cols>
  <sheetData>
    <row r="1" spans="1:54" ht="15.75" customHeight="1">
      <c r="M1" s="94"/>
      <c r="N1" s="94"/>
      <c r="O1" s="94"/>
      <c r="P1" s="94"/>
      <c r="Q1" s="94"/>
      <c r="R1" s="94"/>
      <c r="S1" s="94"/>
      <c r="V1" s="95"/>
      <c r="AH1" s="96"/>
      <c r="AI1" s="96"/>
      <c r="AJ1" s="96"/>
      <c r="AK1" s="96"/>
      <c r="AL1" s="96"/>
      <c r="AM1" s="96"/>
    </row>
    <row r="2" spans="1:54" ht="37.5" customHeight="1">
      <c r="A2" s="445" t="s">
        <v>36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416"/>
      <c r="M2" s="97"/>
      <c r="N2" s="96" t="s">
        <v>37</v>
      </c>
      <c r="Q2" s="98"/>
      <c r="S2" s="96" t="s">
        <v>13</v>
      </c>
      <c r="V2" s="99"/>
      <c r="W2" s="96" t="s">
        <v>38</v>
      </c>
      <c r="X2" s="96"/>
      <c r="AA2" s="100"/>
      <c r="AC2" s="96" t="s">
        <v>33</v>
      </c>
      <c r="AD2" s="101"/>
      <c r="AF2" s="96" t="s">
        <v>39</v>
      </c>
      <c r="AH2" s="96"/>
      <c r="AI2" s="102"/>
      <c r="AJ2" s="96"/>
      <c r="AK2" s="96"/>
      <c r="AL2" s="96"/>
      <c r="AM2" s="96"/>
    </row>
    <row r="3" spans="1:54" ht="15" customHeight="1">
      <c r="A3" s="44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AH3" s="96"/>
      <c r="AI3" s="96"/>
      <c r="AJ3" s="96"/>
      <c r="AK3" s="96"/>
      <c r="AL3" s="96"/>
      <c r="AM3" s="96"/>
    </row>
    <row r="4" spans="1:54" ht="15.75" customHeight="1">
      <c r="A4" s="407"/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</row>
    <row r="5" spans="1:54" ht="29.25" customHeight="1">
      <c r="A5" s="452" t="s">
        <v>40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52" t="s">
        <v>41</v>
      </c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53"/>
      <c r="AJ5" s="452" t="s">
        <v>42</v>
      </c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53"/>
    </row>
    <row r="6" spans="1:54" ht="14.25" customHeight="1">
      <c r="A6" s="103"/>
      <c r="B6" s="457"/>
      <c r="C6" s="427"/>
      <c r="D6" s="428"/>
      <c r="E6" s="454" t="s">
        <v>43</v>
      </c>
      <c r="F6" s="447"/>
      <c r="G6" s="451"/>
      <c r="H6" s="454" t="s">
        <v>43</v>
      </c>
      <c r="I6" s="447"/>
      <c r="J6" s="451"/>
      <c r="K6" s="454" t="s">
        <v>43</v>
      </c>
      <c r="L6" s="447"/>
      <c r="M6" s="451"/>
      <c r="N6" s="449"/>
      <c r="O6" s="427"/>
      <c r="P6" s="428"/>
      <c r="Q6" s="449"/>
      <c r="R6" s="427"/>
      <c r="S6" s="428"/>
      <c r="T6" s="449"/>
      <c r="U6" s="427"/>
      <c r="V6" s="453"/>
      <c r="W6" s="103"/>
      <c r="X6" s="449"/>
      <c r="Y6" s="427"/>
      <c r="Z6" s="428"/>
      <c r="AA6" s="449"/>
      <c r="AB6" s="427"/>
      <c r="AC6" s="428"/>
      <c r="AD6" s="449"/>
      <c r="AE6" s="427"/>
      <c r="AF6" s="428"/>
      <c r="AG6" s="449"/>
      <c r="AH6" s="427"/>
      <c r="AI6" s="428"/>
      <c r="AJ6" s="104"/>
      <c r="AK6" s="450"/>
      <c r="AL6" s="447"/>
      <c r="AM6" s="451"/>
      <c r="AN6" s="449"/>
      <c r="AO6" s="427"/>
      <c r="AP6" s="428"/>
      <c r="AQ6" s="449"/>
      <c r="AR6" s="427"/>
      <c r="AS6" s="428"/>
      <c r="AT6" s="454" t="s">
        <v>43</v>
      </c>
      <c r="AU6" s="447"/>
      <c r="AV6" s="451"/>
      <c r="AW6" s="454" t="s">
        <v>43</v>
      </c>
      <c r="AX6" s="447"/>
      <c r="AY6" s="451"/>
      <c r="AZ6" s="450"/>
      <c r="BA6" s="447"/>
      <c r="BB6" s="448"/>
    </row>
    <row r="7" spans="1:54">
      <c r="A7" s="105" t="s">
        <v>3</v>
      </c>
      <c r="B7" s="455">
        <v>1</v>
      </c>
      <c r="C7" s="447"/>
      <c r="D7" s="451"/>
      <c r="E7" s="446">
        <v>2</v>
      </c>
      <c r="F7" s="447"/>
      <c r="G7" s="451"/>
      <c r="H7" s="446">
        <v>3</v>
      </c>
      <c r="I7" s="447"/>
      <c r="J7" s="451"/>
      <c r="K7" s="446">
        <v>4</v>
      </c>
      <c r="L7" s="447"/>
      <c r="M7" s="451"/>
      <c r="N7" s="446">
        <v>5</v>
      </c>
      <c r="O7" s="447"/>
      <c r="P7" s="451"/>
      <c r="Q7" s="446">
        <v>6</v>
      </c>
      <c r="R7" s="447"/>
      <c r="S7" s="451"/>
      <c r="T7" s="446">
        <v>7</v>
      </c>
      <c r="U7" s="447"/>
      <c r="V7" s="447"/>
      <c r="W7" s="106" t="s">
        <v>3</v>
      </c>
      <c r="X7" s="456">
        <v>1</v>
      </c>
      <c r="Y7" s="447"/>
      <c r="Z7" s="447"/>
      <c r="AA7" s="446">
        <v>2</v>
      </c>
      <c r="AB7" s="447"/>
      <c r="AC7" s="447"/>
      <c r="AD7" s="446">
        <v>3</v>
      </c>
      <c r="AE7" s="447"/>
      <c r="AF7" s="447"/>
      <c r="AG7" s="446">
        <v>4</v>
      </c>
      <c r="AH7" s="447"/>
      <c r="AI7" s="448"/>
      <c r="AJ7" s="107" t="s">
        <v>3</v>
      </c>
      <c r="AK7" s="455">
        <v>1</v>
      </c>
      <c r="AL7" s="447"/>
      <c r="AM7" s="451"/>
      <c r="AN7" s="446">
        <v>2</v>
      </c>
      <c r="AO7" s="447"/>
      <c r="AP7" s="451"/>
      <c r="AQ7" s="446">
        <v>3</v>
      </c>
      <c r="AR7" s="447"/>
      <c r="AS7" s="451"/>
      <c r="AT7" s="446">
        <v>4</v>
      </c>
      <c r="AU7" s="447"/>
      <c r="AV7" s="451"/>
      <c r="AW7" s="446">
        <v>5</v>
      </c>
      <c r="AX7" s="447"/>
      <c r="AY7" s="451"/>
      <c r="AZ7" s="446">
        <v>6</v>
      </c>
      <c r="BA7" s="447"/>
      <c r="BB7" s="448"/>
    </row>
    <row r="8" spans="1:54">
      <c r="A8" s="462">
        <v>16</v>
      </c>
      <c r="B8" s="108">
        <v>99</v>
      </c>
      <c r="C8" s="109" t="s">
        <v>44</v>
      </c>
      <c r="D8" s="110">
        <v>46.5</v>
      </c>
      <c r="E8" s="111">
        <v>100</v>
      </c>
      <c r="F8" s="109" t="s">
        <v>44</v>
      </c>
      <c r="G8" s="110">
        <v>48.2</v>
      </c>
      <c r="H8" s="112">
        <v>101</v>
      </c>
      <c r="I8" s="113" t="s">
        <v>44</v>
      </c>
      <c r="J8" s="114">
        <v>45.4</v>
      </c>
      <c r="K8" s="472" t="s">
        <v>45</v>
      </c>
      <c r="L8" s="473"/>
      <c r="M8" s="474"/>
      <c r="N8" s="115">
        <v>103</v>
      </c>
      <c r="O8" s="116" t="s">
        <v>44</v>
      </c>
      <c r="P8" s="117">
        <v>47.6</v>
      </c>
      <c r="Q8" s="112">
        <v>104</v>
      </c>
      <c r="R8" s="113" t="s">
        <v>46</v>
      </c>
      <c r="S8" s="114">
        <v>78.099999999999994</v>
      </c>
      <c r="T8" s="118">
        <v>105</v>
      </c>
      <c r="U8" s="119" t="s">
        <v>44</v>
      </c>
      <c r="V8" s="120">
        <v>48.7</v>
      </c>
      <c r="W8" s="409">
        <v>16</v>
      </c>
      <c r="X8" s="121">
        <v>162</v>
      </c>
      <c r="Y8" s="116" t="s">
        <v>47</v>
      </c>
      <c r="Z8" s="117">
        <v>103.5</v>
      </c>
      <c r="AA8" s="118">
        <v>163</v>
      </c>
      <c r="AB8" s="119" t="s">
        <v>46</v>
      </c>
      <c r="AC8" s="122">
        <v>72.099999999999994</v>
      </c>
      <c r="AD8" s="112">
        <v>164</v>
      </c>
      <c r="AE8" s="113" t="s">
        <v>46</v>
      </c>
      <c r="AF8" s="114">
        <v>72.2</v>
      </c>
      <c r="AG8" s="115">
        <v>165</v>
      </c>
      <c r="AH8" s="116" t="s">
        <v>47</v>
      </c>
      <c r="AI8" s="123">
        <v>102</v>
      </c>
      <c r="AJ8" s="409">
        <v>16</v>
      </c>
      <c r="AK8" s="124">
        <v>250</v>
      </c>
      <c r="AL8" s="119" t="s">
        <v>44</v>
      </c>
      <c r="AM8" s="122">
        <v>48.6</v>
      </c>
      <c r="AN8" s="112">
        <v>251</v>
      </c>
      <c r="AO8" s="113" t="s">
        <v>46</v>
      </c>
      <c r="AP8" s="114">
        <v>76.099999999999994</v>
      </c>
      <c r="AQ8" s="111">
        <v>252</v>
      </c>
      <c r="AR8" s="109" t="s">
        <v>44</v>
      </c>
      <c r="AS8" s="110">
        <v>48.3</v>
      </c>
      <c r="AT8" s="111">
        <v>253</v>
      </c>
      <c r="AU8" s="109" t="s">
        <v>46</v>
      </c>
      <c r="AV8" s="110">
        <v>70.099999999999994</v>
      </c>
      <c r="AW8" s="115">
        <v>254</v>
      </c>
      <c r="AX8" s="116" t="s">
        <v>46</v>
      </c>
      <c r="AY8" s="117">
        <v>69.8</v>
      </c>
      <c r="AZ8" s="118">
        <v>255</v>
      </c>
      <c r="BA8" s="119" t="s">
        <v>44</v>
      </c>
      <c r="BB8" s="125">
        <v>45.7</v>
      </c>
    </row>
    <row r="9" spans="1:54">
      <c r="A9" s="460"/>
      <c r="B9" s="439"/>
      <c r="C9" s="391"/>
      <c r="D9" s="392"/>
      <c r="E9" s="393"/>
      <c r="F9" s="391"/>
      <c r="G9" s="392"/>
      <c r="H9" s="419"/>
      <c r="I9" s="391"/>
      <c r="J9" s="392"/>
      <c r="K9" s="384"/>
      <c r="L9" s="385"/>
      <c r="M9" s="386"/>
      <c r="N9" s="394"/>
      <c r="O9" s="391"/>
      <c r="P9" s="392"/>
      <c r="Q9" s="419"/>
      <c r="R9" s="391"/>
      <c r="S9" s="392"/>
      <c r="T9" s="420"/>
      <c r="U9" s="391"/>
      <c r="V9" s="391"/>
      <c r="W9" s="399"/>
      <c r="X9" s="433"/>
      <c r="Y9" s="391"/>
      <c r="Z9" s="392"/>
      <c r="AA9" s="420"/>
      <c r="AB9" s="391"/>
      <c r="AC9" s="392"/>
      <c r="AD9" s="419"/>
      <c r="AE9" s="391"/>
      <c r="AF9" s="392"/>
      <c r="AG9" s="394"/>
      <c r="AH9" s="391"/>
      <c r="AI9" s="395"/>
      <c r="AJ9" s="399"/>
      <c r="AK9" s="402"/>
      <c r="AL9" s="391"/>
      <c r="AM9" s="392"/>
      <c r="AN9" s="419"/>
      <c r="AO9" s="391"/>
      <c r="AP9" s="392"/>
      <c r="AQ9" s="393"/>
      <c r="AR9" s="391"/>
      <c r="AS9" s="392"/>
      <c r="AT9" s="393"/>
      <c r="AU9" s="391"/>
      <c r="AV9" s="392"/>
      <c r="AW9" s="394"/>
      <c r="AX9" s="391"/>
      <c r="AY9" s="392"/>
      <c r="AZ9" s="420"/>
      <c r="BA9" s="391"/>
      <c r="BB9" s="434"/>
    </row>
    <row r="10" spans="1:54">
      <c r="A10" s="460"/>
      <c r="B10" s="126">
        <v>37750</v>
      </c>
      <c r="C10" s="127"/>
      <c r="D10" s="128">
        <f>B10*D8</f>
        <v>1755375</v>
      </c>
      <c r="E10" s="129">
        <v>38250</v>
      </c>
      <c r="F10" s="127"/>
      <c r="G10" s="128">
        <f>G8*E10</f>
        <v>1843650</v>
      </c>
      <c r="H10" s="130">
        <v>44000</v>
      </c>
      <c r="I10" s="131"/>
      <c r="J10" s="132">
        <f>H10*J8</f>
        <v>1997600</v>
      </c>
      <c r="K10" s="384"/>
      <c r="L10" s="385"/>
      <c r="M10" s="386"/>
      <c r="N10" s="133">
        <v>46500</v>
      </c>
      <c r="O10" s="134"/>
      <c r="P10" s="135">
        <f>N10*P8</f>
        <v>2213400</v>
      </c>
      <c r="Q10" s="130">
        <v>44500</v>
      </c>
      <c r="R10" s="131"/>
      <c r="S10" s="132">
        <f>Q10*S8</f>
        <v>3475449.9999999995</v>
      </c>
      <c r="T10" s="136">
        <v>58000</v>
      </c>
      <c r="U10" s="137"/>
      <c r="V10" s="137">
        <f>T10*V8</f>
        <v>2824600</v>
      </c>
      <c r="W10" s="399"/>
      <c r="X10" s="440">
        <v>34750</v>
      </c>
      <c r="Y10" s="391"/>
      <c r="Z10" s="135">
        <f>X10*Z8</f>
        <v>3596625</v>
      </c>
      <c r="AA10" s="468">
        <v>54500</v>
      </c>
      <c r="AB10" s="391"/>
      <c r="AC10" s="138">
        <f>AC8*AA10</f>
        <v>3929449.9999999995</v>
      </c>
      <c r="AD10" s="469">
        <v>47500</v>
      </c>
      <c r="AE10" s="391"/>
      <c r="AF10" s="132">
        <f>AD10*AF8</f>
        <v>3429500</v>
      </c>
      <c r="AG10" s="443">
        <v>40500</v>
      </c>
      <c r="AH10" s="391"/>
      <c r="AI10" s="139">
        <f>AG10*AI8</f>
        <v>4131000</v>
      </c>
      <c r="AJ10" s="399"/>
      <c r="AK10" s="140">
        <f>AK95</f>
        <v>52500</v>
      </c>
      <c r="AL10" s="137"/>
      <c r="AM10" s="138">
        <f>AK10*AM8</f>
        <v>2551500</v>
      </c>
      <c r="AN10" s="130">
        <v>40750</v>
      </c>
      <c r="AO10" s="131"/>
      <c r="AP10" s="132">
        <f>AP8*AN10</f>
        <v>3101075</v>
      </c>
      <c r="AQ10" s="129">
        <f>'[2]Прайс кв.'!Q226</f>
        <v>0</v>
      </c>
      <c r="AR10" s="127"/>
      <c r="AS10" s="128">
        <f>AQ10*AS8</f>
        <v>0</v>
      </c>
      <c r="AT10" s="129">
        <v>38500</v>
      </c>
      <c r="AU10" s="127"/>
      <c r="AV10" s="128">
        <f>AT10*AV8</f>
        <v>2698850</v>
      </c>
      <c r="AW10" s="133">
        <v>45250</v>
      </c>
      <c r="AX10" s="134"/>
      <c r="AY10" s="135">
        <f>AW10*AY8</f>
        <v>3158450</v>
      </c>
      <c r="AZ10" s="136">
        <f>AZ95</f>
        <v>53000</v>
      </c>
      <c r="BA10" s="137"/>
      <c r="BB10" s="141">
        <f>AZ10*BB8</f>
        <v>2422100</v>
      </c>
    </row>
    <row r="11" spans="1:54">
      <c r="A11" s="463"/>
      <c r="B11" s="142" t="s">
        <v>29</v>
      </c>
      <c r="C11" s="143"/>
      <c r="D11" s="144" t="s">
        <v>48</v>
      </c>
      <c r="E11" s="142" t="s">
        <v>29</v>
      </c>
      <c r="F11" s="143"/>
      <c r="G11" s="144" t="s">
        <v>48</v>
      </c>
      <c r="H11" s="145" t="s">
        <v>30</v>
      </c>
      <c r="I11" s="146"/>
      <c r="J11" s="147" t="s">
        <v>48</v>
      </c>
      <c r="K11" s="384"/>
      <c r="L11" s="385"/>
      <c r="M11" s="386"/>
      <c r="N11" s="148" t="s">
        <v>29</v>
      </c>
      <c r="O11" s="149"/>
      <c r="P11" s="150" t="s">
        <v>48</v>
      </c>
      <c r="Q11" s="145" t="s">
        <v>49</v>
      </c>
      <c r="R11" s="146"/>
      <c r="S11" s="151" t="s">
        <v>48</v>
      </c>
      <c r="T11" s="152" t="s">
        <v>12</v>
      </c>
      <c r="U11" s="153"/>
      <c r="V11" s="154" t="s">
        <v>48</v>
      </c>
      <c r="W11" s="400"/>
      <c r="X11" s="149" t="s">
        <v>29</v>
      </c>
      <c r="Y11" s="149"/>
      <c r="Z11" s="150" t="s">
        <v>48</v>
      </c>
      <c r="AA11" s="152" t="s">
        <v>12</v>
      </c>
      <c r="AB11" s="153"/>
      <c r="AC11" s="155" t="s">
        <v>48</v>
      </c>
      <c r="AD11" s="145" t="s">
        <v>50</v>
      </c>
      <c r="AE11" s="146"/>
      <c r="AF11" s="147" t="s">
        <v>48</v>
      </c>
      <c r="AG11" s="148" t="s">
        <v>29</v>
      </c>
      <c r="AH11" s="149"/>
      <c r="AI11" s="156" t="s">
        <v>48</v>
      </c>
      <c r="AJ11" s="399"/>
      <c r="AK11" s="157" t="s">
        <v>12</v>
      </c>
      <c r="AL11" s="153"/>
      <c r="AM11" s="155" t="s">
        <v>48</v>
      </c>
      <c r="AN11" s="145" t="s">
        <v>49</v>
      </c>
      <c r="AO11" s="146"/>
      <c r="AP11" s="147" t="s">
        <v>48</v>
      </c>
      <c r="AQ11" s="142" t="s">
        <v>29</v>
      </c>
      <c r="AR11" s="143"/>
      <c r="AS11" s="144" t="s">
        <v>48</v>
      </c>
      <c r="AT11" s="142" t="s">
        <v>29</v>
      </c>
      <c r="AU11" s="143"/>
      <c r="AV11" s="144" t="s">
        <v>48</v>
      </c>
      <c r="AW11" s="148" t="s">
        <v>29</v>
      </c>
      <c r="AX11" s="149"/>
      <c r="AY11" s="150" t="s">
        <v>48</v>
      </c>
      <c r="AZ11" s="152" t="s">
        <v>39</v>
      </c>
      <c r="BA11" s="153"/>
      <c r="BB11" s="158" t="s">
        <v>48</v>
      </c>
    </row>
    <row r="12" spans="1:54" ht="15" customHeight="1">
      <c r="A12" s="465">
        <v>15</v>
      </c>
      <c r="B12" s="159">
        <v>92</v>
      </c>
      <c r="C12" s="160" t="s">
        <v>44</v>
      </c>
      <c r="D12" s="161">
        <v>46.5</v>
      </c>
      <c r="E12" s="159">
        <v>93</v>
      </c>
      <c r="F12" s="160" t="s">
        <v>44</v>
      </c>
      <c r="G12" s="161">
        <v>48.2</v>
      </c>
      <c r="H12" s="159">
        <v>94</v>
      </c>
      <c r="I12" s="160" t="s">
        <v>44</v>
      </c>
      <c r="J12" s="161">
        <v>45.4</v>
      </c>
      <c r="K12" s="162">
        <v>95</v>
      </c>
      <c r="L12" s="163" t="s">
        <v>44</v>
      </c>
      <c r="M12" s="164">
        <v>45.9</v>
      </c>
      <c r="N12" s="381" t="s">
        <v>45</v>
      </c>
      <c r="O12" s="382"/>
      <c r="P12" s="383"/>
      <c r="Q12" s="159">
        <v>97</v>
      </c>
      <c r="R12" s="160" t="s">
        <v>46</v>
      </c>
      <c r="S12" s="161">
        <v>78.099999999999994</v>
      </c>
      <c r="T12" s="165">
        <v>98</v>
      </c>
      <c r="U12" s="166" t="s">
        <v>44</v>
      </c>
      <c r="V12" s="167">
        <v>48.7</v>
      </c>
      <c r="W12" s="398">
        <v>15</v>
      </c>
      <c r="X12" s="168">
        <v>158</v>
      </c>
      <c r="Y12" s="163" t="s">
        <v>47</v>
      </c>
      <c r="Z12" s="164">
        <v>103.5</v>
      </c>
      <c r="AA12" s="162">
        <v>159</v>
      </c>
      <c r="AB12" s="163" t="s">
        <v>46</v>
      </c>
      <c r="AC12" s="164">
        <v>72.099999999999994</v>
      </c>
      <c r="AD12" s="381" t="s">
        <v>45</v>
      </c>
      <c r="AE12" s="382"/>
      <c r="AF12" s="383"/>
      <c r="AG12" s="159">
        <v>161</v>
      </c>
      <c r="AH12" s="160" t="s">
        <v>47</v>
      </c>
      <c r="AI12" s="169">
        <v>102</v>
      </c>
      <c r="AJ12" s="398">
        <v>15</v>
      </c>
      <c r="AK12" s="170">
        <v>244</v>
      </c>
      <c r="AL12" s="160" t="s">
        <v>44</v>
      </c>
      <c r="AM12" s="171">
        <v>48.6</v>
      </c>
      <c r="AN12" s="381" t="s">
        <v>45</v>
      </c>
      <c r="AO12" s="382"/>
      <c r="AP12" s="383"/>
      <c r="AQ12" s="168">
        <v>246</v>
      </c>
      <c r="AR12" s="163" t="s">
        <v>44</v>
      </c>
      <c r="AS12" s="172">
        <v>48.3</v>
      </c>
      <c r="AT12" s="165">
        <v>247</v>
      </c>
      <c r="AU12" s="166" t="s">
        <v>46</v>
      </c>
      <c r="AV12" s="173">
        <v>70.099999999999994</v>
      </c>
      <c r="AW12" s="159">
        <v>248</v>
      </c>
      <c r="AX12" s="160" t="s">
        <v>46</v>
      </c>
      <c r="AY12" s="161">
        <v>69.8</v>
      </c>
      <c r="AZ12" s="174">
        <v>249</v>
      </c>
      <c r="BA12" s="160" t="s">
        <v>44</v>
      </c>
      <c r="BB12" s="175">
        <v>45.7</v>
      </c>
    </row>
    <row r="13" spans="1:54" ht="15" customHeight="1">
      <c r="A13" s="466"/>
      <c r="B13" s="394"/>
      <c r="C13" s="391"/>
      <c r="D13" s="392"/>
      <c r="E13" s="394"/>
      <c r="F13" s="391"/>
      <c r="G13" s="392"/>
      <c r="H13" s="394"/>
      <c r="I13" s="391"/>
      <c r="J13" s="392"/>
      <c r="K13" s="393"/>
      <c r="L13" s="391"/>
      <c r="M13" s="392"/>
      <c r="N13" s="384"/>
      <c r="O13" s="385"/>
      <c r="P13" s="386"/>
      <c r="Q13" s="394"/>
      <c r="R13" s="391"/>
      <c r="S13" s="392"/>
      <c r="T13" s="421"/>
      <c r="U13" s="391"/>
      <c r="V13" s="391"/>
      <c r="W13" s="399"/>
      <c r="X13" s="390"/>
      <c r="Y13" s="391"/>
      <c r="Z13" s="392"/>
      <c r="AA13" s="393"/>
      <c r="AB13" s="391"/>
      <c r="AC13" s="392"/>
      <c r="AD13" s="384"/>
      <c r="AE13" s="385"/>
      <c r="AF13" s="386"/>
      <c r="AG13" s="394"/>
      <c r="AH13" s="391"/>
      <c r="AI13" s="395"/>
      <c r="AJ13" s="399"/>
      <c r="AK13" s="396"/>
      <c r="AL13" s="391"/>
      <c r="AM13" s="391"/>
      <c r="AN13" s="384"/>
      <c r="AO13" s="385"/>
      <c r="AP13" s="386"/>
      <c r="AQ13" s="390"/>
      <c r="AR13" s="391"/>
      <c r="AS13" s="391"/>
      <c r="AT13" s="421"/>
      <c r="AU13" s="391"/>
      <c r="AV13" s="392"/>
      <c r="AW13" s="394"/>
      <c r="AX13" s="391"/>
      <c r="AY13" s="392"/>
      <c r="AZ13" s="433"/>
      <c r="BA13" s="391"/>
      <c r="BB13" s="434"/>
    </row>
    <row r="14" spans="1:54" ht="15" customHeight="1">
      <c r="A14" s="466"/>
      <c r="B14" s="133">
        <v>41000</v>
      </c>
      <c r="C14" s="134"/>
      <c r="D14" s="135">
        <f>B14*D12</f>
        <v>1906500</v>
      </c>
      <c r="E14" s="133">
        <v>47000</v>
      </c>
      <c r="F14" s="134"/>
      <c r="G14" s="135">
        <f>G12*E14</f>
        <v>2265400</v>
      </c>
      <c r="H14" s="133">
        <v>44000</v>
      </c>
      <c r="I14" s="134"/>
      <c r="J14" s="135">
        <f>H14*J12</f>
        <v>1997600</v>
      </c>
      <c r="K14" s="129">
        <f>'[2]Прайс кв.'!Q89</f>
        <v>0</v>
      </c>
      <c r="L14" s="127"/>
      <c r="M14" s="128">
        <f>K14*M12</f>
        <v>0</v>
      </c>
      <c r="N14" s="384"/>
      <c r="O14" s="385"/>
      <c r="P14" s="386"/>
      <c r="Q14" s="133">
        <f>$Q$95</f>
        <v>51000</v>
      </c>
      <c r="R14" s="134"/>
      <c r="S14" s="135">
        <f>Q14*S12</f>
        <v>3983099.9999999995</v>
      </c>
      <c r="T14" s="176">
        <v>45500</v>
      </c>
      <c r="U14" s="177"/>
      <c r="V14" s="177">
        <f>T14*V12</f>
        <v>2215850</v>
      </c>
      <c r="W14" s="399"/>
      <c r="X14" s="441">
        <v>34500</v>
      </c>
      <c r="Y14" s="391"/>
      <c r="Z14" s="128">
        <f>X14*Z12</f>
        <v>3570750</v>
      </c>
      <c r="AA14" s="442">
        <v>36750</v>
      </c>
      <c r="AB14" s="391"/>
      <c r="AC14" s="128">
        <f>AC12*AA14</f>
        <v>2649675</v>
      </c>
      <c r="AD14" s="384"/>
      <c r="AE14" s="385"/>
      <c r="AF14" s="386"/>
      <c r="AG14" s="134">
        <v>40000</v>
      </c>
      <c r="AH14" s="134"/>
      <c r="AI14" s="139">
        <f>AG14*AI12</f>
        <v>4080000</v>
      </c>
      <c r="AJ14" s="399"/>
      <c r="AK14" s="411">
        <v>42500</v>
      </c>
      <c r="AL14" s="391"/>
      <c r="AM14" s="134">
        <f>AK14*AM12</f>
        <v>2065500</v>
      </c>
      <c r="AN14" s="384"/>
      <c r="AO14" s="385"/>
      <c r="AP14" s="386"/>
      <c r="AQ14" s="127">
        <f>'[2]Прайс кв.'!Q221</f>
        <v>0</v>
      </c>
      <c r="AR14" s="127"/>
      <c r="AS14" s="127">
        <f>AQ14*AS12</f>
        <v>0</v>
      </c>
      <c r="AT14" s="176">
        <v>42250</v>
      </c>
      <c r="AU14" s="177"/>
      <c r="AV14" s="178">
        <f>AT14*AV12</f>
        <v>2961724.9999999995</v>
      </c>
      <c r="AW14" s="133">
        <v>40750</v>
      </c>
      <c r="AX14" s="134"/>
      <c r="AY14" s="135">
        <f>AW14*AY12</f>
        <v>2844350</v>
      </c>
      <c r="AZ14" s="133">
        <v>40000</v>
      </c>
      <c r="BA14" s="134"/>
      <c r="BB14" s="179">
        <f>AZ14*BB12</f>
        <v>1828000</v>
      </c>
    </row>
    <row r="15" spans="1:54" ht="15" customHeight="1">
      <c r="A15" s="467"/>
      <c r="B15" s="180" t="s">
        <v>29</v>
      </c>
      <c r="C15" s="181"/>
      <c r="D15" s="182" t="s">
        <v>48</v>
      </c>
      <c r="E15" s="180" t="s">
        <v>29</v>
      </c>
      <c r="F15" s="181"/>
      <c r="G15" s="182" t="s">
        <v>48</v>
      </c>
      <c r="H15" s="180" t="s">
        <v>29</v>
      </c>
      <c r="I15" s="181"/>
      <c r="J15" s="182" t="s">
        <v>48</v>
      </c>
      <c r="K15" s="183" t="s">
        <v>29</v>
      </c>
      <c r="L15" s="184"/>
      <c r="M15" s="185" t="s">
        <v>48</v>
      </c>
      <c r="N15" s="387"/>
      <c r="O15" s="388"/>
      <c r="P15" s="389"/>
      <c r="Q15" s="180" t="s">
        <v>29</v>
      </c>
      <c r="R15" s="181"/>
      <c r="S15" s="182" t="s">
        <v>48</v>
      </c>
      <c r="T15" s="186" t="s">
        <v>29</v>
      </c>
      <c r="U15" s="187"/>
      <c r="V15" s="188" t="s">
        <v>48</v>
      </c>
      <c r="W15" s="400"/>
      <c r="X15" s="184" t="s">
        <v>29</v>
      </c>
      <c r="Y15" s="184"/>
      <c r="Z15" s="185" t="s">
        <v>48</v>
      </c>
      <c r="AA15" s="183" t="s">
        <v>29</v>
      </c>
      <c r="AB15" s="184"/>
      <c r="AC15" s="185" t="s">
        <v>48</v>
      </c>
      <c r="AD15" s="387"/>
      <c r="AE15" s="388"/>
      <c r="AF15" s="389"/>
      <c r="AG15" s="180" t="s">
        <v>29</v>
      </c>
      <c r="AH15" s="181"/>
      <c r="AI15" s="189" t="s">
        <v>48</v>
      </c>
      <c r="AJ15" s="400"/>
      <c r="AK15" s="190" t="s">
        <v>29</v>
      </c>
      <c r="AL15" s="181"/>
      <c r="AM15" s="191" t="s">
        <v>48</v>
      </c>
      <c r="AN15" s="387"/>
      <c r="AO15" s="388"/>
      <c r="AP15" s="389"/>
      <c r="AQ15" s="183" t="s">
        <v>29</v>
      </c>
      <c r="AR15" s="184"/>
      <c r="AS15" s="192" t="s">
        <v>48</v>
      </c>
      <c r="AT15" s="186" t="s">
        <v>29</v>
      </c>
      <c r="AU15" s="187"/>
      <c r="AV15" s="193" t="s">
        <v>48</v>
      </c>
      <c r="AW15" s="180" t="s">
        <v>29</v>
      </c>
      <c r="AX15" s="181"/>
      <c r="AY15" s="182" t="s">
        <v>48</v>
      </c>
      <c r="AZ15" s="181" t="s">
        <v>29</v>
      </c>
      <c r="BA15" s="181"/>
      <c r="BB15" s="194" t="s">
        <v>48</v>
      </c>
    </row>
    <row r="16" spans="1:54">
      <c r="A16" s="459">
        <v>14</v>
      </c>
      <c r="B16" s="170">
        <v>85</v>
      </c>
      <c r="C16" s="160" t="s">
        <v>44</v>
      </c>
      <c r="D16" s="161">
        <v>46.5</v>
      </c>
      <c r="E16" s="159">
        <v>86</v>
      </c>
      <c r="F16" s="160" t="s">
        <v>44</v>
      </c>
      <c r="G16" s="161">
        <v>48.2</v>
      </c>
      <c r="H16" s="195">
        <v>87</v>
      </c>
      <c r="I16" s="196" t="s">
        <v>44</v>
      </c>
      <c r="J16" s="197">
        <v>45.4</v>
      </c>
      <c r="K16" s="159">
        <v>88</v>
      </c>
      <c r="L16" s="160" t="s">
        <v>44</v>
      </c>
      <c r="M16" s="161">
        <v>45.9</v>
      </c>
      <c r="N16" s="159">
        <v>89</v>
      </c>
      <c r="O16" s="160" t="s">
        <v>44</v>
      </c>
      <c r="P16" s="161">
        <v>47.6</v>
      </c>
      <c r="Q16" s="159">
        <v>90</v>
      </c>
      <c r="R16" s="160" t="s">
        <v>46</v>
      </c>
      <c r="S16" s="161">
        <v>78.099999999999994</v>
      </c>
      <c r="T16" s="159">
        <v>91</v>
      </c>
      <c r="U16" s="160" t="s">
        <v>44</v>
      </c>
      <c r="V16" s="171">
        <v>48.7</v>
      </c>
      <c r="W16" s="398">
        <v>14</v>
      </c>
      <c r="X16" s="174">
        <v>154</v>
      </c>
      <c r="Y16" s="160" t="s">
        <v>47</v>
      </c>
      <c r="Z16" s="161">
        <v>103.5</v>
      </c>
      <c r="AA16" s="162">
        <v>155</v>
      </c>
      <c r="AB16" s="163" t="s">
        <v>46</v>
      </c>
      <c r="AC16" s="164">
        <v>72.099999999999994</v>
      </c>
      <c r="AD16" s="159">
        <v>156</v>
      </c>
      <c r="AE16" s="160" t="s">
        <v>46</v>
      </c>
      <c r="AF16" s="161">
        <v>72.2</v>
      </c>
      <c r="AG16" s="159">
        <v>157</v>
      </c>
      <c r="AH16" s="160" t="s">
        <v>47</v>
      </c>
      <c r="AI16" s="169">
        <v>102</v>
      </c>
      <c r="AJ16" s="398">
        <v>14</v>
      </c>
      <c r="AK16" s="170">
        <v>238</v>
      </c>
      <c r="AL16" s="160" t="s">
        <v>44</v>
      </c>
      <c r="AM16" s="171">
        <v>48.6</v>
      </c>
      <c r="AN16" s="162">
        <v>239</v>
      </c>
      <c r="AO16" s="163" t="s">
        <v>46</v>
      </c>
      <c r="AP16" s="164">
        <v>76.099999999999994</v>
      </c>
      <c r="AQ16" s="381" t="s">
        <v>45</v>
      </c>
      <c r="AR16" s="382"/>
      <c r="AS16" s="383"/>
      <c r="AT16" s="198">
        <v>241</v>
      </c>
      <c r="AU16" s="166" t="s">
        <v>46</v>
      </c>
      <c r="AV16" s="167">
        <v>70.099999999999994</v>
      </c>
      <c r="AW16" s="162">
        <v>242</v>
      </c>
      <c r="AX16" s="163" t="s">
        <v>46</v>
      </c>
      <c r="AY16" s="164">
        <v>69.8</v>
      </c>
      <c r="AZ16" s="174">
        <v>243</v>
      </c>
      <c r="BA16" s="160" t="s">
        <v>44</v>
      </c>
      <c r="BB16" s="175">
        <v>45.7</v>
      </c>
    </row>
    <row r="17" spans="1:54">
      <c r="A17" s="460"/>
      <c r="B17" s="396"/>
      <c r="C17" s="391"/>
      <c r="D17" s="392"/>
      <c r="E17" s="394"/>
      <c r="F17" s="391"/>
      <c r="G17" s="392"/>
      <c r="H17" s="419"/>
      <c r="I17" s="391"/>
      <c r="J17" s="392"/>
      <c r="K17" s="394"/>
      <c r="L17" s="391"/>
      <c r="M17" s="392"/>
      <c r="N17" s="394"/>
      <c r="O17" s="391"/>
      <c r="P17" s="392"/>
      <c r="Q17" s="394"/>
      <c r="R17" s="391"/>
      <c r="S17" s="392"/>
      <c r="T17" s="394"/>
      <c r="U17" s="391"/>
      <c r="V17" s="391"/>
      <c r="W17" s="399"/>
      <c r="X17" s="433"/>
      <c r="Y17" s="391"/>
      <c r="Z17" s="392"/>
      <c r="AA17" s="393"/>
      <c r="AB17" s="391"/>
      <c r="AC17" s="392"/>
      <c r="AD17" s="394"/>
      <c r="AE17" s="391"/>
      <c r="AF17" s="392"/>
      <c r="AG17" s="394"/>
      <c r="AH17" s="391"/>
      <c r="AI17" s="395"/>
      <c r="AJ17" s="399"/>
      <c r="AK17" s="396"/>
      <c r="AL17" s="391"/>
      <c r="AM17" s="391"/>
      <c r="AN17" s="393"/>
      <c r="AO17" s="391"/>
      <c r="AP17" s="392"/>
      <c r="AQ17" s="384"/>
      <c r="AR17" s="385"/>
      <c r="AS17" s="386"/>
      <c r="AT17" s="435"/>
      <c r="AU17" s="391"/>
      <c r="AV17" s="391"/>
      <c r="AW17" s="393"/>
      <c r="AX17" s="391"/>
      <c r="AY17" s="392"/>
      <c r="AZ17" s="433"/>
      <c r="BA17" s="391"/>
      <c r="BB17" s="434"/>
    </row>
    <row r="18" spans="1:54">
      <c r="A18" s="460"/>
      <c r="B18" s="199">
        <v>44000</v>
      </c>
      <c r="C18" s="134"/>
      <c r="D18" s="135">
        <f>B18*D16</f>
        <v>2046000</v>
      </c>
      <c r="E18" s="133">
        <v>44000</v>
      </c>
      <c r="F18" s="134"/>
      <c r="G18" s="135">
        <f>G16*E18</f>
        <v>2120800</v>
      </c>
      <c r="H18" s="130">
        <v>55000</v>
      </c>
      <c r="I18" s="131"/>
      <c r="J18" s="132">
        <f>H18*J16</f>
        <v>2497000</v>
      </c>
      <c r="K18" s="133">
        <v>42500</v>
      </c>
      <c r="L18" s="134"/>
      <c r="M18" s="135">
        <f>K18*M16</f>
        <v>1950750</v>
      </c>
      <c r="N18" s="133">
        <v>40500</v>
      </c>
      <c r="O18" s="134"/>
      <c r="P18" s="135">
        <f>N18*P16</f>
        <v>1927800</v>
      </c>
      <c r="Q18" s="133">
        <v>37250</v>
      </c>
      <c r="R18" s="134"/>
      <c r="S18" s="135">
        <f>Q18*S16</f>
        <v>2909225</v>
      </c>
      <c r="T18" s="133">
        <v>41500</v>
      </c>
      <c r="U18" s="134"/>
      <c r="V18" s="134">
        <f>T18*V16</f>
        <v>2021050.0000000002</v>
      </c>
      <c r="W18" s="399"/>
      <c r="X18" s="440">
        <v>34750</v>
      </c>
      <c r="Y18" s="391"/>
      <c r="Z18" s="135">
        <f>X18*Z16</f>
        <v>3596625</v>
      </c>
      <c r="AA18" s="442">
        <v>37000</v>
      </c>
      <c r="AB18" s="391"/>
      <c r="AC18" s="128">
        <f>AC16*AA18</f>
        <v>2667700</v>
      </c>
      <c r="AD18" s="443">
        <v>40750</v>
      </c>
      <c r="AE18" s="391"/>
      <c r="AF18" s="135">
        <f>AD18*AF16</f>
        <v>2942150</v>
      </c>
      <c r="AG18" s="134">
        <v>40500</v>
      </c>
      <c r="AH18" s="134"/>
      <c r="AI18" s="139">
        <f>AG18*AI16</f>
        <v>4131000</v>
      </c>
      <c r="AJ18" s="399"/>
      <c r="AK18" s="411">
        <v>41000</v>
      </c>
      <c r="AL18" s="391"/>
      <c r="AM18" s="134">
        <f>AK18*AM16</f>
        <v>1992600</v>
      </c>
      <c r="AN18" s="129">
        <f>'[2]Прайс кв.'!Q216</f>
        <v>0</v>
      </c>
      <c r="AO18" s="127"/>
      <c r="AP18" s="128">
        <f>AP16*AN18</f>
        <v>0</v>
      </c>
      <c r="AQ18" s="384"/>
      <c r="AR18" s="385"/>
      <c r="AS18" s="386"/>
      <c r="AT18" s="176">
        <v>48000</v>
      </c>
      <c r="AU18" s="177"/>
      <c r="AV18" s="177">
        <f>AT18*AV16</f>
        <v>3364799.9999999995</v>
      </c>
      <c r="AW18" s="129">
        <v>40250</v>
      </c>
      <c r="AX18" s="127"/>
      <c r="AY18" s="128">
        <f>AW18*AY16</f>
        <v>2809450</v>
      </c>
      <c r="AZ18" s="133">
        <v>42000</v>
      </c>
      <c r="BA18" s="134"/>
      <c r="BB18" s="179">
        <f>AZ18*BB16</f>
        <v>1919400.0000000002</v>
      </c>
    </row>
    <row r="19" spans="1:54">
      <c r="A19" s="463"/>
      <c r="B19" s="190" t="s">
        <v>29</v>
      </c>
      <c r="C19" s="181"/>
      <c r="D19" s="182" t="s">
        <v>48</v>
      </c>
      <c r="E19" s="180" t="s">
        <v>29</v>
      </c>
      <c r="F19" s="181"/>
      <c r="G19" s="182" t="s">
        <v>48</v>
      </c>
      <c r="H19" s="200" t="s">
        <v>30</v>
      </c>
      <c r="I19" s="201"/>
      <c r="J19" s="202" t="s">
        <v>48</v>
      </c>
      <c r="K19" s="180" t="s">
        <v>29</v>
      </c>
      <c r="L19" s="181"/>
      <c r="M19" s="182" t="s">
        <v>48</v>
      </c>
      <c r="N19" s="180" t="s">
        <v>29</v>
      </c>
      <c r="O19" s="181"/>
      <c r="P19" s="182" t="s">
        <v>48</v>
      </c>
      <c r="Q19" s="180" t="s">
        <v>29</v>
      </c>
      <c r="R19" s="181"/>
      <c r="S19" s="182" t="s">
        <v>48</v>
      </c>
      <c r="T19" s="180" t="s">
        <v>29</v>
      </c>
      <c r="U19" s="181"/>
      <c r="V19" s="191" t="s">
        <v>48</v>
      </c>
      <c r="W19" s="400"/>
      <c r="X19" s="181" t="s">
        <v>29</v>
      </c>
      <c r="Y19" s="181"/>
      <c r="Z19" s="182" t="s">
        <v>48</v>
      </c>
      <c r="AA19" s="183" t="s">
        <v>29</v>
      </c>
      <c r="AB19" s="184"/>
      <c r="AC19" s="185" t="s">
        <v>48</v>
      </c>
      <c r="AD19" s="180" t="s">
        <v>29</v>
      </c>
      <c r="AE19" s="181"/>
      <c r="AF19" s="182" t="s">
        <v>48</v>
      </c>
      <c r="AG19" s="180" t="s">
        <v>29</v>
      </c>
      <c r="AH19" s="181"/>
      <c r="AI19" s="189" t="s">
        <v>48</v>
      </c>
      <c r="AJ19" s="400"/>
      <c r="AK19" s="190" t="s">
        <v>29</v>
      </c>
      <c r="AL19" s="181"/>
      <c r="AM19" s="191" t="s">
        <v>48</v>
      </c>
      <c r="AN19" s="183" t="s">
        <v>29</v>
      </c>
      <c r="AO19" s="184"/>
      <c r="AP19" s="185" t="s">
        <v>48</v>
      </c>
      <c r="AQ19" s="387"/>
      <c r="AR19" s="388"/>
      <c r="AS19" s="389"/>
      <c r="AT19" s="187" t="s">
        <v>29</v>
      </c>
      <c r="AU19" s="187"/>
      <c r="AV19" s="188" t="s">
        <v>48</v>
      </c>
      <c r="AW19" s="183" t="s">
        <v>29</v>
      </c>
      <c r="AX19" s="184"/>
      <c r="AY19" s="185" t="s">
        <v>48</v>
      </c>
      <c r="AZ19" s="148" t="s">
        <v>29</v>
      </c>
      <c r="BA19" s="149"/>
      <c r="BB19" s="194" t="s">
        <v>48</v>
      </c>
    </row>
    <row r="20" spans="1:54">
      <c r="A20" s="459">
        <v>13</v>
      </c>
      <c r="B20" s="203">
        <v>78</v>
      </c>
      <c r="C20" s="166" t="s">
        <v>44</v>
      </c>
      <c r="D20" s="173">
        <v>46.5</v>
      </c>
      <c r="E20" s="159">
        <v>79</v>
      </c>
      <c r="F20" s="160" t="s">
        <v>44</v>
      </c>
      <c r="G20" s="161">
        <v>48.2</v>
      </c>
      <c r="H20" s="195">
        <v>80</v>
      </c>
      <c r="I20" s="196" t="s">
        <v>44</v>
      </c>
      <c r="J20" s="197">
        <v>45.4</v>
      </c>
      <c r="K20" s="159">
        <v>81</v>
      </c>
      <c r="L20" s="160" t="s">
        <v>44</v>
      </c>
      <c r="M20" s="161">
        <v>45.9</v>
      </c>
      <c r="N20" s="159">
        <v>82</v>
      </c>
      <c r="O20" s="160" t="s">
        <v>44</v>
      </c>
      <c r="P20" s="161">
        <v>47.6</v>
      </c>
      <c r="Q20" s="381" t="s">
        <v>45</v>
      </c>
      <c r="R20" s="382"/>
      <c r="S20" s="383"/>
      <c r="T20" s="159">
        <v>84</v>
      </c>
      <c r="U20" s="160" t="s">
        <v>44</v>
      </c>
      <c r="V20" s="171">
        <v>48.7</v>
      </c>
      <c r="W20" s="398">
        <v>13</v>
      </c>
      <c r="X20" s="198">
        <v>150</v>
      </c>
      <c r="Y20" s="166" t="s">
        <v>47</v>
      </c>
      <c r="Z20" s="173">
        <v>103.5</v>
      </c>
      <c r="AA20" s="381" t="s">
        <v>45</v>
      </c>
      <c r="AB20" s="382"/>
      <c r="AC20" s="383"/>
      <c r="AD20" s="165">
        <v>152</v>
      </c>
      <c r="AE20" s="166" t="s">
        <v>46</v>
      </c>
      <c r="AF20" s="173">
        <v>72.2</v>
      </c>
      <c r="AG20" s="204">
        <v>153</v>
      </c>
      <c r="AH20" s="205" t="s">
        <v>47</v>
      </c>
      <c r="AI20" s="206">
        <v>102</v>
      </c>
      <c r="AJ20" s="398">
        <v>13</v>
      </c>
      <c r="AK20" s="203">
        <v>232</v>
      </c>
      <c r="AL20" s="166" t="s">
        <v>44</v>
      </c>
      <c r="AM20" s="167">
        <v>48.6</v>
      </c>
      <c r="AN20" s="204">
        <v>233</v>
      </c>
      <c r="AO20" s="205" t="s">
        <v>46</v>
      </c>
      <c r="AP20" s="207">
        <v>76.099999999999994</v>
      </c>
      <c r="AQ20" s="162">
        <v>234</v>
      </c>
      <c r="AR20" s="163" t="s">
        <v>44</v>
      </c>
      <c r="AS20" s="164">
        <v>48.3</v>
      </c>
      <c r="AT20" s="198">
        <v>235</v>
      </c>
      <c r="AU20" s="166" t="s">
        <v>46</v>
      </c>
      <c r="AV20" s="167">
        <v>70.099999999999994</v>
      </c>
      <c r="AW20" s="159">
        <v>236</v>
      </c>
      <c r="AX20" s="160" t="s">
        <v>46</v>
      </c>
      <c r="AY20" s="161">
        <v>69.8</v>
      </c>
      <c r="AZ20" s="174">
        <v>237</v>
      </c>
      <c r="BA20" s="160" t="s">
        <v>44</v>
      </c>
      <c r="BB20" s="175">
        <v>45.7</v>
      </c>
    </row>
    <row r="21" spans="1:54" ht="15.75" customHeight="1">
      <c r="A21" s="460"/>
      <c r="B21" s="458"/>
      <c r="C21" s="391"/>
      <c r="D21" s="392"/>
      <c r="E21" s="394"/>
      <c r="F21" s="391"/>
      <c r="G21" s="392"/>
      <c r="H21" s="419"/>
      <c r="I21" s="391"/>
      <c r="J21" s="392"/>
      <c r="K21" s="394"/>
      <c r="L21" s="391"/>
      <c r="M21" s="392"/>
      <c r="N21" s="394"/>
      <c r="O21" s="391"/>
      <c r="P21" s="392"/>
      <c r="Q21" s="384"/>
      <c r="R21" s="385"/>
      <c r="S21" s="386"/>
      <c r="T21" s="394"/>
      <c r="U21" s="391"/>
      <c r="V21" s="391"/>
      <c r="W21" s="399"/>
      <c r="X21" s="435"/>
      <c r="Y21" s="391"/>
      <c r="Z21" s="392"/>
      <c r="AA21" s="384"/>
      <c r="AB21" s="385"/>
      <c r="AC21" s="386"/>
      <c r="AD21" s="421"/>
      <c r="AE21" s="391"/>
      <c r="AF21" s="392"/>
      <c r="AG21" s="420"/>
      <c r="AH21" s="391"/>
      <c r="AI21" s="395"/>
      <c r="AJ21" s="399"/>
      <c r="AK21" s="458"/>
      <c r="AL21" s="391"/>
      <c r="AM21" s="391"/>
      <c r="AN21" s="420"/>
      <c r="AO21" s="391"/>
      <c r="AP21" s="392"/>
      <c r="AQ21" s="393"/>
      <c r="AR21" s="391"/>
      <c r="AS21" s="392"/>
      <c r="AT21" s="435"/>
      <c r="AU21" s="391"/>
      <c r="AV21" s="391"/>
      <c r="AW21" s="394"/>
      <c r="AX21" s="391"/>
      <c r="AY21" s="392"/>
      <c r="AZ21" s="433"/>
      <c r="BA21" s="391"/>
      <c r="BB21" s="434"/>
    </row>
    <row r="22" spans="1:54" ht="15.75" customHeight="1">
      <c r="A22" s="460"/>
      <c r="B22" s="208">
        <v>46000</v>
      </c>
      <c r="C22" s="177"/>
      <c r="D22" s="178">
        <f>B22*D20</f>
        <v>2139000</v>
      </c>
      <c r="E22" s="133">
        <v>41500</v>
      </c>
      <c r="F22" s="134"/>
      <c r="G22" s="135">
        <f>G20*E22</f>
        <v>2000300.0000000002</v>
      </c>
      <c r="H22" s="130">
        <v>54500</v>
      </c>
      <c r="I22" s="131"/>
      <c r="J22" s="132">
        <f>H22*J20</f>
        <v>2474300</v>
      </c>
      <c r="K22" s="133">
        <v>46500</v>
      </c>
      <c r="L22" s="134"/>
      <c r="M22" s="135">
        <f>K22*M20</f>
        <v>2134350</v>
      </c>
      <c r="N22" s="133">
        <v>41000</v>
      </c>
      <c r="O22" s="134"/>
      <c r="P22" s="135">
        <f>N22*P20</f>
        <v>1951600</v>
      </c>
      <c r="Q22" s="384"/>
      <c r="R22" s="385"/>
      <c r="S22" s="386"/>
      <c r="T22" s="133">
        <v>40000</v>
      </c>
      <c r="U22" s="134"/>
      <c r="V22" s="134">
        <f>T22*V20</f>
        <v>1948000</v>
      </c>
      <c r="W22" s="399"/>
      <c r="X22" s="475">
        <v>43500</v>
      </c>
      <c r="Y22" s="391"/>
      <c r="Z22" s="178">
        <f>X22*Z20</f>
        <v>4502250</v>
      </c>
      <c r="AA22" s="384"/>
      <c r="AB22" s="385"/>
      <c r="AC22" s="386"/>
      <c r="AD22" s="471">
        <v>47000</v>
      </c>
      <c r="AE22" s="391"/>
      <c r="AF22" s="178">
        <f>AD22*AF20</f>
        <v>3393400</v>
      </c>
      <c r="AG22" s="137">
        <f>AG95</f>
        <v>48000</v>
      </c>
      <c r="AH22" s="137"/>
      <c r="AI22" s="209">
        <f>AG22*AI20</f>
        <v>4896000</v>
      </c>
      <c r="AJ22" s="399"/>
      <c r="AK22" s="410">
        <v>46000</v>
      </c>
      <c r="AL22" s="391"/>
      <c r="AM22" s="177">
        <f>AK22*AM20</f>
        <v>2235600</v>
      </c>
      <c r="AN22" s="136">
        <f>$AN$95</f>
        <v>52500</v>
      </c>
      <c r="AO22" s="137"/>
      <c r="AP22" s="138">
        <f>AP20*AN22</f>
        <v>3995249.9999999995</v>
      </c>
      <c r="AQ22" s="129">
        <v>39000</v>
      </c>
      <c r="AR22" s="127"/>
      <c r="AS22" s="128">
        <f>AQ22*AS20</f>
        <v>1883700</v>
      </c>
      <c r="AT22" s="177">
        <v>48500</v>
      </c>
      <c r="AU22" s="177"/>
      <c r="AV22" s="177">
        <f>AT22*AV20</f>
        <v>3399849.9999999995</v>
      </c>
      <c r="AW22" s="133">
        <v>43250</v>
      </c>
      <c r="AX22" s="134"/>
      <c r="AY22" s="135">
        <f>AW22*AY20</f>
        <v>3018850</v>
      </c>
      <c r="AZ22" s="133">
        <v>44250</v>
      </c>
      <c r="BA22" s="134"/>
      <c r="BB22" s="179">
        <f>AZ22*BB20</f>
        <v>2022225.0000000002</v>
      </c>
    </row>
    <row r="23" spans="1:54" ht="15.75" customHeight="1">
      <c r="A23" s="463"/>
      <c r="B23" s="210" t="s">
        <v>29</v>
      </c>
      <c r="C23" s="187"/>
      <c r="D23" s="193" t="s">
        <v>48</v>
      </c>
      <c r="E23" s="180" t="s">
        <v>29</v>
      </c>
      <c r="F23" s="181"/>
      <c r="G23" s="182" t="s">
        <v>48</v>
      </c>
      <c r="H23" s="200" t="s">
        <v>30</v>
      </c>
      <c r="I23" s="201"/>
      <c r="J23" s="202" t="s">
        <v>48</v>
      </c>
      <c r="K23" s="180" t="s">
        <v>29</v>
      </c>
      <c r="L23" s="181"/>
      <c r="M23" s="182" t="s">
        <v>48</v>
      </c>
      <c r="N23" s="180" t="s">
        <v>29</v>
      </c>
      <c r="O23" s="181"/>
      <c r="P23" s="182" t="s">
        <v>48</v>
      </c>
      <c r="Q23" s="387"/>
      <c r="R23" s="388"/>
      <c r="S23" s="389"/>
      <c r="T23" s="180" t="s">
        <v>29</v>
      </c>
      <c r="U23" s="181"/>
      <c r="V23" s="191" t="s">
        <v>48</v>
      </c>
      <c r="W23" s="400"/>
      <c r="X23" s="187" t="s">
        <v>29</v>
      </c>
      <c r="Y23" s="187"/>
      <c r="Z23" s="193" t="s">
        <v>48</v>
      </c>
      <c r="AA23" s="387"/>
      <c r="AB23" s="388"/>
      <c r="AC23" s="389"/>
      <c r="AD23" s="186" t="s">
        <v>29</v>
      </c>
      <c r="AE23" s="187"/>
      <c r="AF23" s="193" t="s">
        <v>48</v>
      </c>
      <c r="AG23" s="211" t="s">
        <v>12</v>
      </c>
      <c r="AH23" s="212"/>
      <c r="AI23" s="213" t="s">
        <v>48</v>
      </c>
      <c r="AJ23" s="400"/>
      <c r="AK23" s="210" t="s">
        <v>29</v>
      </c>
      <c r="AL23" s="187"/>
      <c r="AM23" s="188" t="s">
        <v>48</v>
      </c>
      <c r="AN23" s="211" t="s">
        <v>12</v>
      </c>
      <c r="AO23" s="212"/>
      <c r="AP23" s="214" t="s">
        <v>48</v>
      </c>
      <c r="AQ23" s="183" t="s">
        <v>29</v>
      </c>
      <c r="AR23" s="184"/>
      <c r="AS23" s="185" t="s">
        <v>48</v>
      </c>
      <c r="AT23" s="187" t="s">
        <v>29</v>
      </c>
      <c r="AU23" s="187"/>
      <c r="AV23" s="188" t="s">
        <v>48</v>
      </c>
      <c r="AW23" s="180" t="s">
        <v>29</v>
      </c>
      <c r="AX23" s="181"/>
      <c r="AY23" s="182" t="s">
        <v>48</v>
      </c>
      <c r="AZ23" s="181" t="s">
        <v>29</v>
      </c>
      <c r="BA23" s="181"/>
      <c r="BB23" s="194" t="s">
        <v>48</v>
      </c>
    </row>
    <row r="24" spans="1:54" ht="15" customHeight="1">
      <c r="A24" s="459">
        <v>12</v>
      </c>
      <c r="B24" s="170">
        <v>71</v>
      </c>
      <c r="C24" s="160" t="s">
        <v>44</v>
      </c>
      <c r="D24" s="161">
        <v>46.5</v>
      </c>
      <c r="E24" s="159">
        <v>72</v>
      </c>
      <c r="F24" s="160" t="s">
        <v>44</v>
      </c>
      <c r="G24" s="161">
        <v>48.2</v>
      </c>
      <c r="H24" s="159">
        <v>73</v>
      </c>
      <c r="I24" s="160" t="s">
        <v>44</v>
      </c>
      <c r="J24" s="161">
        <v>45.4</v>
      </c>
      <c r="K24" s="162">
        <v>74</v>
      </c>
      <c r="L24" s="163" t="s">
        <v>44</v>
      </c>
      <c r="M24" s="164">
        <v>45.9</v>
      </c>
      <c r="N24" s="162">
        <v>75</v>
      </c>
      <c r="O24" s="163" t="s">
        <v>44</v>
      </c>
      <c r="P24" s="164">
        <v>47.6</v>
      </c>
      <c r="Q24" s="165">
        <v>76</v>
      </c>
      <c r="R24" s="166" t="s">
        <v>46</v>
      </c>
      <c r="S24" s="173">
        <v>78.099999999999994</v>
      </c>
      <c r="T24" s="159">
        <v>77</v>
      </c>
      <c r="U24" s="160" t="s">
        <v>44</v>
      </c>
      <c r="V24" s="171">
        <v>48.7</v>
      </c>
      <c r="W24" s="398">
        <v>12</v>
      </c>
      <c r="X24" s="174">
        <v>146</v>
      </c>
      <c r="Y24" s="160" t="s">
        <v>47</v>
      </c>
      <c r="Z24" s="161">
        <v>103.5</v>
      </c>
      <c r="AA24" s="162">
        <v>147</v>
      </c>
      <c r="AB24" s="163" t="s">
        <v>46</v>
      </c>
      <c r="AC24" s="164">
        <v>72.099999999999994</v>
      </c>
      <c r="AD24" s="159">
        <v>148</v>
      </c>
      <c r="AE24" s="160" t="s">
        <v>46</v>
      </c>
      <c r="AF24" s="161">
        <v>72.2</v>
      </c>
      <c r="AG24" s="204">
        <v>149</v>
      </c>
      <c r="AH24" s="205" t="s">
        <v>47</v>
      </c>
      <c r="AI24" s="206">
        <v>102</v>
      </c>
      <c r="AJ24" s="398">
        <v>12</v>
      </c>
      <c r="AK24" s="170">
        <v>226</v>
      </c>
      <c r="AL24" s="160" t="s">
        <v>44</v>
      </c>
      <c r="AM24" s="171">
        <v>48.6</v>
      </c>
      <c r="AN24" s="204">
        <v>227</v>
      </c>
      <c r="AO24" s="205" t="s">
        <v>46</v>
      </c>
      <c r="AP24" s="207">
        <v>76.099999999999994</v>
      </c>
      <c r="AQ24" s="159">
        <v>228</v>
      </c>
      <c r="AR24" s="160" t="s">
        <v>44</v>
      </c>
      <c r="AS24" s="161">
        <v>48.3</v>
      </c>
      <c r="AT24" s="198">
        <v>229</v>
      </c>
      <c r="AU24" s="166" t="s">
        <v>46</v>
      </c>
      <c r="AV24" s="167">
        <v>70.099999999999994</v>
      </c>
      <c r="AW24" s="381" t="s">
        <v>45</v>
      </c>
      <c r="AX24" s="382"/>
      <c r="AY24" s="383"/>
      <c r="AZ24" s="174">
        <v>231</v>
      </c>
      <c r="BA24" s="160" t="s">
        <v>44</v>
      </c>
      <c r="BB24" s="175">
        <v>45.7</v>
      </c>
    </row>
    <row r="25" spans="1:54" ht="15" customHeight="1">
      <c r="A25" s="460"/>
      <c r="B25" s="396"/>
      <c r="C25" s="391"/>
      <c r="D25" s="392"/>
      <c r="E25" s="394"/>
      <c r="F25" s="391"/>
      <c r="G25" s="392"/>
      <c r="H25" s="394"/>
      <c r="I25" s="391"/>
      <c r="J25" s="392"/>
      <c r="K25" s="393"/>
      <c r="L25" s="391"/>
      <c r="M25" s="392"/>
      <c r="N25" s="393"/>
      <c r="O25" s="391"/>
      <c r="P25" s="392"/>
      <c r="Q25" s="421"/>
      <c r="R25" s="391"/>
      <c r="S25" s="392"/>
      <c r="T25" s="394"/>
      <c r="U25" s="391"/>
      <c r="V25" s="391"/>
      <c r="W25" s="399"/>
      <c r="X25" s="433"/>
      <c r="Y25" s="391"/>
      <c r="Z25" s="392"/>
      <c r="AA25" s="393"/>
      <c r="AB25" s="391"/>
      <c r="AC25" s="392"/>
      <c r="AD25" s="394"/>
      <c r="AE25" s="391"/>
      <c r="AF25" s="392"/>
      <c r="AG25" s="420"/>
      <c r="AH25" s="391"/>
      <c r="AI25" s="395"/>
      <c r="AJ25" s="399"/>
      <c r="AK25" s="396"/>
      <c r="AL25" s="391"/>
      <c r="AM25" s="391"/>
      <c r="AN25" s="420"/>
      <c r="AO25" s="391"/>
      <c r="AP25" s="392"/>
      <c r="AQ25" s="394"/>
      <c r="AR25" s="391"/>
      <c r="AS25" s="392"/>
      <c r="AT25" s="435"/>
      <c r="AU25" s="391"/>
      <c r="AV25" s="391"/>
      <c r="AW25" s="384"/>
      <c r="AX25" s="385"/>
      <c r="AY25" s="386"/>
      <c r="AZ25" s="433"/>
      <c r="BA25" s="391"/>
      <c r="BB25" s="434"/>
    </row>
    <row r="26" spans="1:54" ht="15" customHeight="1">
      <c r="A26" s="460"/>
      <c r="B26" s="199">
        <v>43000</v>
      </c>
      <c r="C26" s="134"/>
      <c r="D26" s="135">
        <f>B26*D24</f>
        <v>1999500</v>
      </c>
      <c r="E26" s="133">
        <v>41000</v>
      </c>
      <c r="F26" s="134"/>
      <c r="G26" s="135">
        <f>G24*E26</f>
        <v>1976200.0000000002</v>
      </c>
      <c r="H26" s="133">
        <v>46000</v>
      </c>
      <c r="I26" s="134"/>
      <c r="J26" s="135">
        <f>H26*J24</f>
        <v>2088400</v>
      </c>
      <c r="K26" s="129">
        <v>39250</v>
      </c>
      <c r="L26" s="127"/>
      <c r="M26" s="128">
        <f>K26*M24</f>
        <v>1801575</v>
      </c>
      <c r="N26" s="129">
        <v>37500</v>
      </c>
      <c r="O26" s="127"/>
      <c r="P26" s="128">
        <f>N26*P24</f>
        <v>1785000</v>
      </c>
      <c r="Q26" s="176">
        <v>44250</v>
      </c>
      <c r="R26" s="177"/>
      <c r="S26" s="178">
        <f>Q26*S24</f>
        <v>3455924.9999999995</v>
      </c>
      <c r="T26" s="133">
        <v>38000</v>
      </c>
      <c r="U26" s="134"/>
      <c r="V26" s="134">
        <f>T26*V24</f>
        <v>1850600</v>
      </c>
      <c r="W26" s="399"/>
      <c r="X26" s="440">
        <v>38000</v>
      </c>
      <c r="Y26" s="391"/>
      <c r="Z26" s="135">
        <f>X26*Z24</f>
        <v>3933000</v>
      </c>
      <c r="AA26" s="442">
        <v>37500</v>
      </c>
      <c r="AB26" s="391"/>
      <c r="AC26" s="128">
        <f>AC24*AA26</f>
        <v>2703750</v>
      </c>
      <c r="AD26" s="443">
        <v>37250</v>
      </c>
      <c r="AE26" s="391"/>
      <c r="AF26" s="135">
        <f>AD26*AF24</f>
        <v>2689450</v>
      </c>
      <c r="AG26" s="137">
        <f>AG95</f>
        <v>48000</v>
      </c>
      <c r="AH26" s="137"/>
      <c r="AI26" s="209">
        <f>AG26*AI24</f>
        <v>4896000</v>
      </c>
      <c r="AJ26" s="399"/>
      <c r="AK26" s="411">
        <v>39500</v>
      </c>
      <c r="AL26" s="391"/>
      <c r="AM26" s="134">
        <f>AK26*AM24</f>
        <v>1919700</v>
      </c>
      <c r="AN26" s="136">
        <f>$AN$95</f>
        <v>52500</v>
      </c>
      <c r="AO26" s="137"/>
      <c r="AP26" s="138">
        <f>AP24*AN26</f>
        <v>3995249.9999999995</v>
      </c>
      <c r="AQ26" s="133">
        <v>43500</v>
      </c>
      <c r="AR26" s="134"/>
      <c r="AS26" s="135">
        <f>AQ26*AS24</f>
        <v>2101050</v>
      </c>
      <c r="AT26" s="177">
        <v>50000</v>
      </c>
      <c r="AU26" s="177"/>
      <c r="AV26" s="177">
        <f>AT26*AV24</f>
        <v>3504999.9999999995</v>
      </c>
      <c r="AW26" s="384"/>
      <c r="AX26" s="385"/>
      <c r="AY26" s="386"/>
      <c r="AZ26" s="133">
        <v>44750</v>
      </c>
      <c r="BA26" s="134"/>
      <c r="BB26" s="179">
        <f>AZ26*BB24</f>
        <v>2045075.0000000002</v>
      </c>
    </row>
    <row r="27" spans="1:54" ht="15" customHeight="1">
      <c r="A27" s="463"/>
      <c r="B27" s="190" t="s">
        <v>29</v>
      </c>
      <c r="C27" s="181"/>
      <c r="D27" s="182" t="s">
        <v>48</v>
      </c>
      <c r="E27" s="180" t="s">
        <v>29</v>
      </c>
      <c r="F27" s="181"/>
      <c r="G27" s="182" t="s">
        <v>48</v>
      </c>
      <c r="H27" s="180" t="s">
        <v>29</v>
      </c>
      <c r="I27" s="181"/>
      <c r="J27" s="182" t="s">
        <v>48</v>
      </c>
      <c r="K27" s="183" t="s">
        <v>29</v>
      </c>
      <c r="L27" s="184"/>
      <c r="M27" s="185" t="s">
        <v>48</v>
      </c>
      <c r="N27" s="183" t="s">
        <v>29</v>
      </c>
      <c r="O27" s="184"/>
      <c r="P27" s="185" t="s">
        <v>48</v>
      </c>
      <c r="Q27" s="186" t="s">
        <v>29</v>
      </c>
      <c r="R27" s="187"/>
      <c r="S27" s="193" t="s">
        <v>48</v>
      </c>
      <c r="T27" s="180" t="s">
        <v>29</v>
      </c>
      <c r="U27" s="181"/>
      <c r="V27" s="191" t="s">
        <v>48</v>
      </c>
      <c r="W27" s="400"/>
      <c r="X27" s="181" t="s">
        <v>29</v>
      </c>
      <c r="Y27" s="181"/>
      <c r="Z27" s="182" t="s">
        <v>48</v>
      </c>
      <c r="AA27" s="183" t="s">
        <v>29</v>
      </c>
      <c r="AB27" s="184"/>
      <c r="AC27" s="185" t="s">
        <v>48</v>
      </c>
      <c r="AD27" s="180" t="s">
        <v>29</v>
      </c>
      <c r="AE27" s="181"/>
      <c r="AF27" s="182" t="s">
        <v>48</v>
      </c>
      <c r="AG27" s="211" t="s">
        <v>12</v>
      </c>
      <c r="AH27" s="212"/>
      <c r="AI27" s="213" t="s">
        <v>48</v>
      </c>
      <c r="AJ27" s="400"/>
      <c r="AK27" s="190" t="s">
        <v>29</v>
      </c>
      <c r="AL27" s="181"/>
      <c r="AM27" s="191" t="s">
        <v>48</v>
      </c>
      <c r="AN27" s="211" t="s">
        <v>12</v>
      </c>
      <c r="AO27" s="212"/>
      <c r="AP27" s="214" t="s">
        <v>48</v>
      </c>
      <c r="AQ27" s="180" t="s">
        <v>29</v>
      </c>
      <c r="AR27" s="181"/>
      <c r="AS27" s="182" t="s">
        <v>48</v>
      </c>
      <c r="AT27" s="187" t="s">
        <v>29</v>
      </c>
      <c r="AU27" s="187"/>
      <c r="AV27" s="188" t="s">
        <v>48</v>
      </c>
      <c r="AW27" s="387"/>
      <c r="AX27" s="388"/>
      <c r="AY27" s="389"/>
      <c r="AZ27" s="181" t="s">
        <v>29</v>
      </c>
      <c r="BA27" s="181"/>
      <c r="BB27" s="194" t="s">
        <v>48</v>
      </c>
    </row>
    <row r="28" spans="1:54" ht="15.75" customHeight="1">
      <c r="A28" s="459">
        <v>11</v>
      </c>
      <c r="B28" s="170">
        <v>64</v>
      </c>
      <c r="C28" s="160" t="s">
        <v>44</v>
      </c>
      <c r="D28" s="171">
        <v>46.5</v>
      </c>
      <c r="E28" s="165">
        <v>65</v>
      </c>
      <c r="F28" s="166" t="s">
        <v>44</v>
      </c>
      <c r="G28" s="173">
        <v>48.2</v>
      </c>
      <c r="H28" s="174">
        <v>66</v>
      </c>
      <c r="I28" s="160" t="s">
        <v>44</v>
      </c>
      <c r="J28" s="171">
        <v>45.4</v>
      </c>
      <c r="K28" s="159">
        <v>67</v>
      </c>
      <c r="L28" s="160" t="s">
        <v>44</v>
      </c>
      <c r="M28" s="161">
        <v>45.9</v>
      </c>
      <c r="N28" s="168">
        <v>68</v>
      </c>
      <c r="O28" s="163" t="s">
        <v>44</v>
      </c>
      <c r="P28" s="172">
        <v>47.6</v>
      </c>
      <c r="Q28" s="159">
        <v>69</v>
      </c>
      <c r="R28" s="160" t="s">
        <v>46</v>
      </c>
      <c r="S28" s="161">
        <v>78.099999999999994</v>
      </c>
      <c r="T28" s="381" t="s">
        <v>45</v>
      </c>
      <c r="U28" s="382"/>
      <c r="V28" s="382"/>
      <c r="W28" s="398">
        <v>11</v>
      </c>
      <c r="X28" s="174">
        <v>142</v>
      </c>
      <c r="Y28" s="160" t="s">
        <v>47</v>
      </c>
      <c r="Z28" s="171">
        <v>103.5</v>
      </c>
      <c r="AA28" s="159">
        <v>143</v>
      </c>
      <c r="AB28" s="160" t="s">
        <v>46</v>
      </c>
      <c r="AC28" s="161">
        <v>72.099999999999994</v>
      </c>
      <c r="AD28" s="215">
        <v>144</v>
      </c>
      <c r="AE28" s="196" t="s">
        <v>46</v>
      </c>
      <c r="AF28" s="197">
        <v>72.2</v>
      </c>
      <c r="AG28" s="216">
        <v>145</v>
      </c>
      <c r="AH28" s="205" t="s">
        <v>47</v>
      </c>
      <c r="AI28" s="206">
        <v>102</v>
      </c>
      <c r="AJ28" s="398">
        <v>11</v>
      </c>
      <c r="AK28" s="170">
        <v>220</v>
      </c>
      <c r="AL28" s="160" t="s">
        <v>44</v>
      </c>
      <c r="AM28" s="171">
        <v>48.6</v>
      </c>
      <c r="AN28" s="204">
        <v>221</v>
      </c>
      <c r="AO28" s="205" t="s">
        <v>46</v>
      </c>
      <c r="AP28" s="207">
        <v>76.099999999999994</v>
      </c>
      <c r="AQ28" s="195">
        <v>222</v>
      </c>
      <c r="AR28" s="196" t="s">
        <v>44</v>
      </c>
      <c r="AS28" s="197">
        <v>48.3</v>
      </c>
      <c r="AT28" s="174">
        <v>223</v>
      </c>
      <c r="AU28" s="160" t="s">
        <v>46</v>
      </c>
      <c r="AV28" s="171">
        <v>70.099999999999994</v>
      </c>
      <c r="AW28" s="162">
        <v>224</v>
      </c>
      <c r="AX28" s="163" t="s">
        <v>46</v>
      </c>
      <c r="AY28" s="164">
        <v>69.8</v>
      </c>
      <c r="AZ28" s="381" t="s">
        <v>45</v>
      </c>
      <c r="BA28" s="382"/>
      <c r="BB28" s="436"/>
    </row>
    <row r="29" spans="1:54" ht="15.75" customHeight="1">
      <c r="A29" s="460"/>
      <c r="B29" s="217"/>
      <c r="C29" s="149"/>
      <c r="D29" s="149"/>
      <c r="E29" s="218"/>
      <c r="F29" s="219"/>
      <c r="G29" s="220"/>
      <c r="H29" s="149"/>
      <c r="I29" s="149"/>
      <c r="J29" s="149"/>
      <c r="K29" s="148"/>
      <c r="L29" s="149"/>
      <c r="M29" s="221"/>
      <c r="N29" s="143"/>
      <c r="O29" s="143"/>
      <c r="P29" s="143"/>
      <c r="Q29" s="148"/>
      <c r="R29" s="149"/>
      <c r="S29" s="221"/>
      <c r="T29" s="384"/>
      <c r="U29" s="385"/>
      <c r="V29" s="385"/>
      <c r="W29" s="399"/>
      <c r="X29" s="433"/>
      <c r="Y29" s="391"/>
      <c r="Z29" s="391"/>
      <c r="AA29" s="394"/>
      <c r="AB29" s="391"/>
      <c r="AC29" s="392"/>
      <c r="AD29" s="464"/>
      <c r="AE29" s="391"/>
      <c r="AF29" s="392"/>
      <c r="AG29" s="397"/>
      <c r="AH29" s="391"/>
      <c r="AI29" s="395"/>
      <c r="AJ29" s="399"/>
      <c r="AK29" s="396"/>
      <c r="AL29" s="391"/>
      <c r="AM29" s="391"/>
      <c r="AN29" s="420"/>
      <c r="AO29" s="391"/>
      <c r="AP29" s="392"/>
      <c r="AQ29" s="419"/>
      <c r="AR29" s="391"/>
      <c r="AS29" s="392"/>
      <c r="AT29" s="433"/>
      <c r="AU29" s="391"/>
      <c r="AV29" s="391"/>
      <c r="AW29" s="393"/>
      <c r="AX29" s="391"/>
      <c r="AY29" s="392"/>
      <c r="AZ29" s="384"/>
      <c r="BA29" s="385"/>
      <c r="BB29" s="437"/>
    </row>
    <row r="30" spans="1:54" ht="15.75" customHeight="1">
      <c r="A30" s="460"/>
      <c r="B30" s="199">
        <v>43500</v>
      </c>
      <c r="C30" s="134"/>
      <c r="D30" s="134">
        <f>B30*D28</f>
        <v>2022750</v>
      </c>
      <c r="E30" s="176">
        <v>43000</v>
      </c>
      <c r="F30" s="177"/>
      <c r="G30" s="178">
        <f>G28*E30</f>
        <v>2072600.0000000002</v>
      </c>
      <c r="H30" s="133">
        <v>43500</v>
      </c>
      <c r="I30" s="134"/>
      <c r="J30" s="134">
        <f>H30*J28</f>
        <v>1974900</v>
      </c>
      <c r="K30" s="133">
        <v>40000</v>
      </c>
      <c r="L30" s="134"/>
      <c r="M30" s="135">
        <f>K30*M28</f>
        <v>1836000</v>
      </c>
      <c r="N30" s="129">
        <v>38250</v>
      </c>
      <c r="O30" s="127"/>
      <c r="P30" s="127">
        <f>N30*P28</f>
        <v>1820700</v>
      </c>
      <c r="Q30" s="133">
        <v>41750</v>
      </c>
      <c r="R30" s="134"/>
      <c r="S30" s="135">
        <f>Q30*S28</f>
        <v>3260674.9999999995</v>
      </c>
      <c r="T30" s="384"/>
      <c r="U30" s="385"/>
      <c r="V30" s="385"/>
      <c r="W30" s="399"/>
      <c r="X30" s="440">
        <v>38000</v>
      </c>
      <c r="Y30" s="391"/>
      <c r="Z30" s="134">
        <f>X30*Z28</f>
        <v>3933000</v>
      </c>
      <c r="AA30" s="443">
        <v>44750</v>
      </c>
      <c r="AB30" s="391"/>
      <c r="AC30" s="135">
        <f>AC28*AA30</f>
        <v>3226474.9999999995</v>
      </c>
      <c r="AD30" s="469">
        <v>47500</v>
      </c>
      <c r="AE30" s="391"/>
      <c r="AF30" s="132">
        <f>AD30*AF28</f>
        <v>3429500</v>
      </c>
      <c r="AG30" s="137">
        <f>AG95</f>
        <v>48000</v>
      </c>
      <c r="AH30" s="137"/>
      <c r="AI30" s="209">
        <f>AG30*AI28</f>
        <v>4896000</v>
      </c>
      <c r="AJ30" s="399"/>
      <c r="AK30" s="411">
        <v>43250</v>
      </c>
      <c r="AL30" s="391"/>
      <c r="AM30" s="134">
        <f>AK30*AM28</f>
        <v>2101950</v>
      </c>
      <c r="AN30" s="136">
        <f>AN95</f>
        <v>52500</v>
      </c>
      <c r="AO30" s="137"/>
      <c r="AP30" s="138">
        <f>AP28*AN30</f>
        <v>3995249.9999999995</v>
      </c>
      <c r="AQ30" s="130">
        <v>53000</v>
      </c>
      <c r="AR30" s="131"/>
      <c r="AS30" s="132">
        <f>AQ30*AS28</f>
        <v>2559900</v>
      </c>
      <c r="AT30" s="134">
        <v>43750</v>
      </c>
      <c r="AU30" s="134"/>
      <c r="AV30" s="134">
        <f>AT30*AV28</f>
        <v>3066874.9999999995</v>
      </c>
      <c r="AW30" s="129">
        <v>40500</v>
      </c>
      <c r="AX30" s="127"/>
      <c r="AY30" s="128">
        <f>AW30*AY28</f>
        <v>2826900</v>
      </c>
      <c r="AZ30" s="384"/>
      <c r="BA30" s="385"/>
      <c r="BB30" s="437"/>
    </row>
    <row r="31" spans="1:54" ht="15.75" customHeight="1">
      <c r="A31" s="463"/>
      <c r="B31" s="190" t="s">
        <v>29</v>
      </c>
      <c r="C31" s="181"/>
      <c r="D31" s="191" t="s">
        <v>48</v>
      </c>
      <c r="E31" s="186" t="s">
        <v>29</v>
      </c>
      <c r="F31" s="187"/>
      <c r="G31" s="193" t="s">
        <v>48</v>
      </c>
      <c r="H31" s="181" t="s">
        <v>29</v>
      </c>
      <c r="I31" s="181"/>
      <c r="J31" s="191" t="s">
        <v>48</v>
      </c>
      <c r="K31" s="180" t="s">
        <v>29</v>
      </c>
      <c r="L31" s="181"/>
      <c r="M31" s="182" t="s">
        <v>48</v>
      </c>
      <c r="N31" s="183" t="s">
        <v>29</v>
      </c>
      <c r="O31" s="184"/>
      <c r="P31" s="192" t="s">
        <v>48</v>
      </c>
      <c r="Q31" s="180" t="s">
        <v>29</v>
      </c>
      <c r="R31" s="181"/>
      <c r="S31" s="182" t="s">
        <v>48</v>
      </c>
      <c r="T31" s="387"/>
      <c r="U31" s="388"/>
      <c r="V31" s="388"/>
      <c r="W31" s="400"/>
      <c r="X31" s="181" t="s">
        <v>29</v>
      </c>
      <c r="Y31" s="181"/>
      <c r="Z31" s="191" t="s">
        <v>48</v>
      </c>
      <c r="AA31" s="180" t="s">
        <v>29</v>
      </c>
      <c r="AB31" s="181"/>
      <c r="AC31" s="182" t="s">
        <v>48</v>
      </c>
      <c r="AD31" s="201" t="s">
        <v>49</v>
      </c>
      <c r="AE31" s="201"/>
      <c r="AF31" s="202" t="s">
        <v>48</v>
      </c>
      <c r="AG31" s="212" t="s">
        <v>12</v>
      </c>
      <c r="AH31" s="212"/>
      <c r="AI31" s="213" t="s">
        <v>48</v>
      </c>
      <c r="AJ31" s="400"/>
      <c r="AK31" s="190" t="s">
        <v>29</v>
      </c>
      <c r="AL31" s="181"/>
      <c r="AM31" s="191" t="s">
        <v>48</v>
      </c>
      <c r="AN31" s="211" t="s">
        <v>12</v>
      </c>
      <c r="AO31" s="212"/>
      <c r="AP31" s="214" t="s">
        <v>48</v>
      </c>
      <c r="AQ31" s="200" t="s">
        <v>49</v>
      </c>
      <c r="AR31" s="201"/>
      <c r="AS31" s="202" t="s">
        <v>48</v>
      </c>
      <c r="AT31" s="181" t="s">
        <v>29</v>
      </c>
      <c r="AU31" s="181"/>
      <c r="AV31" s="191" t="s">
        <v>48</v>
      </c>
      <c r="AW31" s="183" t="s">
        <v>29</v>
      </c>
      <c r="AX31" s="184"/>
      <c r="AY31" s="185" t="s">
        <v>48</v>
      </c>
      <c r="AZ31" s="387"/>
      <c r="BA31" s="388"/>
      <c r="BB31" s="438"/>
    </row>
    <row r="32" spans="1:54" ht="15.75" customHeight="1">
      <c r="A32" s="459">
        <v>10</v>
      </c>
      <c r="B32" s="203">
        <v>57</v>
      </c>
      <c r="C32" s="166" t="s">
        <v>44</v>
      </c>
      <c r="D32" s="167">
        <v>46.5</v>
      </c>
      <c r="E32" s="159">
        <v>58</v>
      </c>
      <c r="F32" s="160" t="s">
        <v>44</v>
      </c>
      <c r="G32" s="171">
        <v>48.2</v>
      </c>
      <c r="H32" s="159">
        <v>59</v>
      </c>
      <c r="I32" s="160" t="s">
        <v>44</v>
      </c>
      <c r="J32" s="161">
        <v>45.4</v>
      </c>
      <c r="K32" s="168">
        <v>60</v>
      </c>
      <c r="L32" s="163" t="s">
        <v>44</v>
      </c>
      <c r="M32" s="172">
        <v>45.9</v>
      </c>
      <c r="N32" s="162">
        <v>61</v>
      </c>
      <c r="O32" s="163" t="s">
        <v>44</v>
      </c>
      <c r="P32" s="164">
        <v>47.6</v>
      </c>
      <c r="Q32" s="195">
        <v>62</v>
      </c>
      <c r="R32" s="196" t="s">
        <v>46</v>
      </c>
      <c r="S32" s="197">
        <v>78.099999999999994</v>
      </c>
      <c r="T32" s="215">
        <v>63</v>
      </c>
      <c r="U32" s="196" t="s">
        <v>44</v>
      </c>
      <c r="V32" s="222">
        <v>48.7</v>
      </c>
      <c r="W32" s="398">
        <v>10</v>
      </c>
      <c r="X32" s="216">
        <v>138</v>
      </c>
      <c r="Y32" s="205" t="s">
        <v>47</v>
      </c>
      <c r="Z32" s="223">
        <v>103.5</v>
      </c>
      <c r="AA32" s="162">
        <v>139</v>
      </c>
      <c r="AB32" s="163" t="s">
        <v>46</v>
      </c>
      <c r="AC32" s="164">
        <v>72.099999999999994</v>
      </c>
      <c r="AD32" s="216">
        <v>140</v>
      </c>
      <c r="AE32" s="205" t="s">
        <v>46</v>
      </c>
      <c r="AF32" s="207">
        <v>72.2</v>
      </c>
      <c r="AG32" s="215">
        <v>141</v>
      </c>
      <c r="AH32" s="196" t="s">
        <v>47</v>
      </c>
      <c r="AI32" s="224">
        <v>102</v>
      </c>
      <c r="AJ32" s="398">
        <v>10</v>
      </c>
      <c r="AK32" s="170">
        <v>214</v>
      </c>
      <c r="AL32" s="160" t="s">
        <v>44</v>
      </c>
      <c r="AM32" s="171">
        <v>48.6</v>
      </c>
      <c r="AN32" s="159">
        <v>215</v>
      </c>
      <c r="AO32" s="160" t="s">
        <v>46</v>
      </c>
      <c r="AP32" s="161">
        <v>76.099999999999994</v>
      </c>
      <c r="AQ32" s="204">
        <v>216</v>
      </c>
      <c r="AR32" s="205" t="s">
        <v>44</v>
      </c>
      <c r="AS32" s="207">
        <v>48.3</v>
      </c>
      <c r="AT32" s="159">
        <v>217</v>
      </c>
      <c r="AU32" s="160" t="s">
        <v>46</v>
      </c>
      <c r="AV32" s="161">
        <v>70.099999999999994</v>
      </c>
      <c r="AW32" s="159">
        <v>218</v>
      </c>
      <c r="AX32" s="160" t="s">
        <v>46</v>
      </c>
      <c r="AY32" s="161">
        <v>69.8</v>
      </c>
      <c r="AZ32" s="159">
        <v>219</v>
      </c>
      <c r="BA32" s="160" t="s">
        <v>44</v>
      </c>
      <c r="BB32" s="175">
        <v>45.7</v>
      </c>
    </row>
    <row r="33" spans="1:54" ht="15.75" customHeight="1">
      <c r="A33" s="460"/>
      <c r="B33" s="458"/>
      <c r="C33" s="391"/>
      <c r="D33" s="391"/>
      <c r="E33" s="394"/>
      <c r="F33" s="391"/>
      <c r="G33" s="391"/>
      <c r="H33" s="394"/>
      <c r="I33" s="391"/>
      <c r="J33" s="392"/>
      <c r="K33" s="390"/>
      <c r="L33" s="391"/>
      <c r="M33" s="391"/>
      <c r="N33" s="393"/>
      <c r="O33" s="391"/>
      <c r="P33" s="392"/>
      <c r="Q33" s="419"/>
      <c r="R33" s="391"/>
      <c r="S33" s="392"/>
      <c r="T33" s="464"/>
      <c r="U33" s="391"/>
      <c r="V33" s="391"/>
      <c r="W33" s="399"/>
      <c r="X33" s="397"/>
      <c r="Y33" s="391"/>
      <c r="Z33" s="391"/>
      <c r="AA33" s="393"/>
      <c r="AB33" s="391"/>
      <c r="AC33" s="392"/>
      <c r="AD33" s="397"/>
      <c r="AE33" s="391"/>
      <c r="AF33" s="392"/>
      <c r="AG33" s="464"/>
      <c r="AH33" s="391"/>
      <c r="AI33" s="395"/>
      <c r="AJ33" s="399"/>
      <c r="AK33" s="396"/>
      <c r="AL33" s="391"/>
      <c r="AM33" s="391"/>
      <c r="AN33" s="148"/>
      <c r="AO33" s="149"/>
      <c r="AP33" s="221"/>
      <c r="AQ33" s="152"/>
      <c r="AR33" s="153"/>
      <c r="AS33" s="225"/>
      <c r="AT33" s="148"/>
      <c r="AU33" s="149"/>
      <c r="AV33" s="221"/>
      <c r="AW33" s="148"/>
      <c r="AX33" s="149"/>
      <c r="AY33" s="221"/>
      <c r="AZ33" s="148"/>
      <c r="BA33" s="149"/>
      <c r="BB33" s="226"/>
    </row>
    <row r="34" spans="1:54" ht="15.75" customHeight="1">
      <c r="A34" s="460"/>
      <c r="B34" s="208">
        <f>B95</f>
        <v>53000</v>
      </c>
      <c r="C34" s="177"/>
      <c r="D34" s="177">
        <f>B34*D32</f>
        <v>2464500</v>
      </c>
      <c r="E34" s="133">
        <v>40500</v>
      </c>
      <c r="F34" s="134"/>
      <c r="G34" s="134">
        <f>G32*E34</f>
        <v>1952100</v>
      </c>
      <c r="H34" s="133">
        <v>45500</v>
      </c>
      <c r="I34" s="134"/>
      <c r="J34" s="135">
        <f>H34*J32</f>
        <v>2065700</v>
      </c>
      <c r="K34" s="129">
        <v>38750</v>
      </c>
      <c r="L34" s="127"/>
      <c r="M34" s="127">
        <f>K34*M32</f>
        <v>1778625</v>
      </c>
      <c r="N34" s="129">
        <v>38199.58</v>
      </c>
      <c r="O34" s="127"/>
      <c r="P34" s="128">
        <f>N34*P32</f>
        <v>1818300.0080000001</v>
      </c>
      <c r="Q34" s="130">
        <v>47000</v>
      </c>
      <c r="R34" s="131"/>
      <c r="S34" s="132">
        <f>Q34*S32</f>
        <v>3670699.9999999995</v>
      </c>
      <c r="T34" s="130">
        <v>46000</v>
      </c>
      <c r="U34" s="131"/>
      <c r="V34" s="131">
        <f>T34*V32</f>
        <v>2240200</v>
      </c>
      <c r="W34" s="399"/>
      <c r="X34" s="444">
        <f>$X$95</f>
        <v>48500</v>
      </c>
      <c r="Y34" s="391"/>
      <c r="Z34" s="137">
        <f>X34*Z32</f>
        <v>5019750</v>
      </c>
      <c r="AA34" s="129">
        <v>36750</v>
      </c>
      <c r="AB34" s="127"/>
      <c r="AC34" s="128">
        <f>AC32*AA34</f>
        <v>2649675</v>
      </c>
      <c r="AD34" s="136">
        <f>AD95</f>
        <v>52000</v>
      </c>
      <c r="AE34" s="137"/>
      <c r="AF34" s="138">
        <f>AD34*AF32</f>
        <v>3754400</v>
      </c>
      <c r="AG34" s="470">
        <v>42500</v>
      </c>
      <c r="AH34" s="391"/>
      <c r="AI34" s="227">
        <f>AG34*AI32</f>
        <v>4335000</v>
      </c>
      <c r="AJ34" s="399"/>
      <c r="AK34" s="411">
        <v>41500</v>
      </c>
      <c r="AL34" s="391"/>
      <c r="AM34" s="134">
        <f>AK34*AM32</f>
        <v>2016900</v>
      </c>
      <c r="AN34" s="133">
        <v>40250</v>
      </c>
      <c r="AO34" s="134"/>
      <c r="AP34" s="135">
        <f>AP32*AN34</f>
        <v>3063025</v>
      </c>
      <c r="AQ34" s="136">
        <f>AQ95</f>
        <v>58500</v>
      </c>
      <c r="AR34" s="137"/>
      <c r="AS34" s="138">
        <f>AQ34*AS32</f>
        <v>2825550</v>
      </c>
      <c r="AT34" s="133">
        <v>41250</v>
      </c>
      <c r="AU34" s="134"/>
      <c r="AV34" s="135">
        <f>AT34*AV32</f>
        <v>2891624.9999999995</v>
      </c>
      <c r="AW34" s="133">
        <v>42250</v>
      </c>
      <c r="AX34" s="134"/>
      <c r="AY34" s="135">
        <f>AW34*AY32</f>
        <v>2949050</v>
      </c>
      <c r="AZ34" s="133">
        <v>43500</v>
      </c>
      <c r="BA34" s="134"/>
      <c r="BB34" s="179">
        <f>AZ34*BB32</f>
        <v>1987950.0000000002</v>
      </c>
    </row>
    <row r="35" spans="1:54" ht="15" customHeight="1">
      <c r="A35" s="463"/>
      <c r="B35" s="210" t="s">
        <v>29</v>
      </c>
      <c r="C35" s="187"/>
      <c r="D35" s="188" t="s">
        <v>48</v>
      </c>
      <c r="E35" s="180" t="s">
        <v>29</v>
      </c>
      <c r="F35" s="181"/>
      <c r="G35" s="191" t="s">
        <v>48</v>
      </c>
      <c r="H35" s="180" t="s">
        <v>29</v>
      </c>
      <c r="I35" s="181"/>
      <c r="J35" s="182" t="s">
        <v>48</v>
      </c>
      <c r="K35" s="184" t="s">
        <v>29</v>
      </c>
      <c r="L35" s="184"/>
      <c r="M35" s="192" t="s">
        <v>48</v>
      </c>
      <c r="N35" s="183" t="s">
        <v>29</v>
      </c>
      <c r="O35" s="184"/>
      <c r="P35" s="185" t="s">
        <v>48</v>
      </c>
      <c r="Q35" s="200" t="s">
        <v>33</v>
      </c>
      <c r="R35" s="201"/>
      <c r="S35" s="202" t="s">
        <v>48</v>
      </c>
      <c r="T35" s="201" t="s">
        <v>49</v>
      </c>
      <c r="U35" s="201"/>
      <c r="V35" s="228" t="s">
        <v>48</v>
      </c>
      <c r="W35" s="400"/>
      <c r="X35" s="212" t="s">
        <v>12</v>
      </c>
      <c r="Y35" s="212"/>
      <c r="Z35" s="229" t="s">
        <v>48</v>
      </c>
      <c r="AA35" s="183" t="s">
        <v>29</v>
      </c>
      <c r="AB35" s="184"/>
      <c r="AC35" s="185" t="s">
        <v>48</v>
      </c>
      <c r="AD35" s="212" t="s">
        <v>12</v>
      </c>
      <c r="AE35" s="212"/>
      <c r="AF35" s="214" t="s">
        <v>48</v>
      </c>
      <c r="AG35" s="201" t="s">
        <v>49</v>
      </c>
      <c r="AH35" s="201"/>
      <c r="AI35" s="230" t="s">
        <v>48</v>
      </c>
      <c r="AJ35" s="479"/>
      <c r="AK35" s="190" t="s">
        <v>29</v>
      </c>
      <c r="AL35" s="181"/>
      <c r="AM35" s="191" t="s">
        <v>48</v>
      </c>
      <c r="AN35" s="180" t="s">
        <v>29</v>
      </c>
      <c r="AO35" s="181"/>
      <c r="AP35" s="182" t="s">
        <v>48</v>
      </c>
      <c r="AQ35" s="211" t="s">
        <v>12</v>
      </c>
      <c r="AR35" s="212"/>
      <c r="AS35" s="214" t="s">
        <v>48</v>
      </c>
      <c r="AT35" s="180" t="s">
        <v>29</v>
      </c>
      <c r="AU35" s="181"/>
      <c r="AV35" s="182" t="s">
        <v>48</v>
      </c>
      <c r="AW35" s="180" t="s">
        <v>29</v>
      </c>
      <c r="AX35" s="181"/>
      <c r="AY35" s="182" t="s">
        <v>48</v>
      </c>
      <c r="AZ35" s="180" t="s">
        <v>29</v>
      </c>
      <c r="BA35" s="181"/>
      <c r="BB35" s="194" t="s">
        <v>48</v>
      </c>
    </row>
    <row r="36" spans="1:54" ht="15.75" customHeight="1">
      <c r="A36" s="459">
        <v>9</v>
      </c>
      <c r="B36" s="170">
        <v>50</v>
      </c>
      <c r="C36" s="160" t="s">
        <v>44</v>
      </c>
      <c r="D36" s="171">
        <v>46.5</v>
      </c>
      <c r="E36" s="159">
        <v>51</v>
      </c>
      <c r="F36" s="160" t="s">
        <v>44</v>
      </c>
      <c r="G36" s="171">
        <v>48.2</v>
      </c>
      <c r="H36" s="159">
        <v>52</v>
      </c>
      <c r="I36" s="160" t="s">
        <v>44</v>
      </c>
      <c r="J36" s="161">
        <v>45.4</v>
      </c>
      <c r="K36" s="168">
        <v>53</v>
      </c>
      <c r="L36" s="163" t="s">
        <v>44</v>
      </c>
      <c r="M36" s="172">
        <v>45.9</v>
      </c>
      <c r="N36" s="162">
        <v>54</v>
      </c>
      <c r="O36" s="163" t="s">
        <v>44</v>
      </c>
      <c r="P36" s="164">
        <v>47.6</v>
      </c>
      <c r="Q36" s="165">
        <v>55</v>
      </c>
      <c r="R36" s="166" t="s">
        <v>46</v>
      </c>
      <c r="S36" s="173">
        <v>78.099999999999994</v>
      </c>
      <c r="T36" s="215">
        <v>56</v>
      </c>
      <c r="U36" s="196" t="s">
        <v>44</v>
      </c>
      <c r="V36" s="222">
        <v>48.7</v>
      </c>
      <c r="W36" s="398">
        <v>9</v>
      </c>
      <c r="X36" s="216">
        <v>134</v>
      </c>
      <c r="Y36" s="205" t="s">
        <v>47</v>
      </c>
      <c r="Z36" s="223">
        <v>103.5</v>
      </c>
      <c r="AA36" s="204">
        <v>135</v>
      </c>
      <c r="AB36" s="205" t="s">
        <v>46</v>
      </c>
      <c r="AC36" s="207">
        <v>72.099999999999994</v>
      </c>
      <c r="AD36" s="381" t="s">
        <v>45</v>
      </c>
      <c r="AE36" s="382"/>
      <c r="AF36" s="383"/>
      <c r="AG36" s="216">
        <v>137</v>
      </c>
      <c r="AH36" s="205" t="s">
        <v>47</v>
      </c>
      <c r="AI36" s="206">
        <v>102</v>
      </c>
      <c r="AJ36" s="478">
        <v>9</v>
      </c>
      <c r="AK36" s="170">
        <v>208</v>
      </c>
      <c r="AL36" s="160" t="s">
        <v>44</v>
      </c>
      <c r="AM36" s="171">
        <v>48.6</v>
      </c>
      <c r="AN36" s="159">
        <v>209</v>
      </c>
      <c r="AO36" s="160" t="s">
        <v>46</v>
      </c>
      <c r="AP36" s="161">
        <v>76.099999999999994</v>
      </c>
      <c r="AQ36" s="165">
        <v>210</v>
      </c>
      <c r="AR36" s="166" t="s">
        <v>44</v>
      </c>
      <c r="AS36" s="173">
        <v>48.3</v>
      </c>
      <c r="AT36" s="204">
        <v>211</v>
      </c>
      <c r="AU36" s="205" t="s">
        <v>46</v>
      </c>
      <c r="AV36" s="207">
        <v>70.099999999999994</v>
      </c>
      <c r="AW36" s="159">
        <v>212</v>
      </c>
      <c r="AX36" s="160" t="s">
        <v>46</v>
      </c>
      <c r="AY36" s="161">
        <v>69.8</v>
      </c>
      <c r="AZ36" s="159">
        <v>213</v>
      </c>
      <c r="BA36" s="160" t="s">
        <v>44</v>
      </c>
      <c r="BB36" s="175">
        <v>45.7</v>
      </c>
    </row>
    <row r="37" spans="1:54" ht="15.75" customHeight="1">
      <c r="A37" s="460"/>
      <c r="B37" s="396"/>
      <c r="C37" s="391"/>
      <c r="D37" s="391"/>
      <c r="E37" s="394"/>
      <c r="F37" s="391"/>
      <c r="G37" s="391"/>
      <c r="H37" s="394"/>
      <c r="I37" s="391"/>
      <c r="J37" s="392"/>
      <c r="K37" s="390"/>
      <c r="L37" s="391"/>
      <c r="M37" s="391"/>
      <c r="N37" s="393"/>
      <c r="O37" s="391"/>
      <c r="P37" s="392"/>
      <c r="Q37" s="421"/>
      <c r="R37" s="391"/>
      <c r="S37" s="392"/>
      <c r="T37" s="464"/>
      <c r="U37" s="391"/>
      <c r="V37" s="391"/>
      <c r="W37" s="399"/>
      <c r="X37" s="397"/>
      <c r="Y37" s="391"/>
      <c r="Z37" s="391"/>
      <c r="AA37" s="420"/>
      <c r="AB37" s="391"/>
      <c r="AC37" s="392"/>
      <c r="AD37" s="384"/>
      <c r="AE37" s="385"/>
      <c r="AF37" s="386"/>
      <c r="AG37" s="397"/>
      <c r="AH37" s="391"/>
      <c r="AI37" s="395"/>
      <c r="AJ37" s="399"/>
      <c r="AK37" s="396"/>
      <c r="AL37" s="391"/>
      <c r="AM37" s="391"/>
      <c r="AN37" s="148"/>
      <c r="AO37" s="149"/>
      <c r="AP37" s="221"/>
      <c r="AQ37" s="218"/>
      <c r="AR37" s="219"/>
      <c r="AS37" s="220"/>
      <c r="AT37" s="152"/>
      <c r="AU37" s="153"/>
      <c r="AV37" s="225"/>
      <c r="AW37" s="148"/>
      <c r="AX37" s="149"/>
      <c r="AY37" s="221"/>
      <c r="AZ37" s="148"/>
      <c r="BA37" s="149"/>
      <c r="BB37" s="226"/>
    </row>
    <row r="38" spans="1:54" ht="15.75" customHeight="1">
      <c r="A38" s="460"/>
      <c r="B38" s="199">
        <v>42500</v>
      </c>
      <c r="C38" s="134"/>
      <c r="D38" s="134">
        <f>B38*D36</f>
        <v>1976250</v>
      </c>
      <c r="E38" s="133">
        <v>41000</v>
      </c>
      <c r="F38" s="134"/>
      <c r="G38" s="134">
        <f>G36*E38</f>
        <v>1976200.0000000002</v>
      </c>
      <c r="H38" s="133">
        <v>45500</v>
      </c>
      <c r="I38" s="134"/>
      <c r="J38" s="135">
        <f>H38*J36</f>
        <v>2065700</v>
      </c>
      <c r="K38" s="129">
        <v>38250</v>
      </c>
      <c r="L38" s="127"/>
      <c r="M38" s="127">
        <f>K38*M36</f>
        <v>1755675</v>
      </c>
      <c r="N38" s="129">
        <v>38250</v>
      </c>
      <c r="O38" s="127"/>
      <c r="P38" s="128">
        <f>N38*P36</f>
        <v>1820700</v>
      </c>
      <c r="Q38" s="176">
        <v>44000</v>
      </c>
      <c r="R38" s="177"/>
      <c r="S38" s="178">
        <f>Q38*S36</f>
        <v>3436399.9999999995</v>
      </c>
      <c r="T38" s="130">
        <v>45000</v>
      </c>
      <c r="U38" s="131"/>
      <c r="V38" s="131">
        <f>T38*V36</f>
        <v>2191500</v>
      </c>
      <c r="W38" s="399"/>
      <c r="X38" s="444">
        <f>$X$95</f>
        <v>48500</v>
      </c>
      <c r="Y38" s="391"/>
      <c r="Z38" s="137">
        <f>X38*Z36</f>
        <v>5019750</v>
      </c>
      <c r="AA38" s="136">
        <f>AA95</f>
        <v>54500</v>
      </c>
      <c r="AB38" s="137"/>
      <c r="AC38" s="138">
        <f>AC36*AA38</f>
        <v>3929449.9999999995</v>
      </c>
      <c r="AD38" s="384"/>
      <c r="AE38" s="385"/>
      <c r="AF38" s="386"/>
      <c r="AG38" s="444">
        <f>$AG$95</f>
        <v>48000</v>
      </c>
      <c r="AH38" s="391"/>
      <c r="AI38" s="209">
        <f>AG38*AI36</f>
        <v>4896000</v>
      </c>
      <c r="AJ38" s="399"/>
      <c r="AK38" s="411">
        <v>42000</v>
      </c>
      <c r="AL38" s="391"/>
      <c r="AM38" s="134">
        <f>AK38*AM36</f>
        <v>2041200</v>
      </c>
      <c r="AN38" s="133">
        <v>40750</v>
      </c>
      <c r="AO38" s="134"/>
      <c r="AP38" s="135">
        <f>AP36*AN38</f>
        <v>3101075</v>
      </c>
      <c r="AQ38" s="176">
        <v>54000</v>
      </c>
      <c r="AR38" s="177"/>
      <c r="AS38" s="178">
        <f>AQ38*AS36</f>
        <v>2608200</v>
      </c>
      <c r="AT38" s="136">
        <f>$AT$95</f>
        <v>55500</v>
      </c>
      <c r="AU38" s="137"/>
      <c r="AV38" s="138">
        <f>AT38*AV36</f>
        <v>3890549.9999999995</v>
      </c>
      <c r="AW38" s="133">
        <v>43750</v>
      </c>
      <c r="AX38" s="134"/>
      <c r="AY38" s="135">
        <f>AW38*AY36</f>
        <v>3053750</v>
      </c>
      <c r="AZ38" s="133">
        <v>41500</v>
      </c>
      <c r="BA38" s="134"/>
      <c r="BB38" s="179">
        <f>AZ38*BB36</f>
        <v>1896550.0000000002</v>
      </c>
    </row>
    <row r="39" spans="1:54" ht="15.75" customHeight="1">
      <c r="A39" s="463"/>
      <c r="B39" s="190" t="s">
        <v>29</v>
      </c>
      <c r="C39" s="181"/>
      <c r="D39" s="191" t="s">
        <v>48</v>
      </c>
      <c r="E39" s="180" t="s">
        <v>29</v>
      </c>
      <c r="F39" s="181"/>
      <c r="G39" s="191" t="s">
        <v>48</v>
      </c>
      <c r="H39" s="180" t="s">
        <v>29</v>
      </c>
      <c r="I39" s="181"/>
      <c r="J39" s="182" t="s">
        <v>48</v>
      </c>
      <c r="K39" s="184" t="s">
        <v>29</v>
      </c>
      <c r="L39" s="184"/>
      <c r="M39" s="192" t="s">
        <v>48</v>
      </c>
      <c r="N39" s="183" t="s">
        <v>29</v>
      </c>
      <c r="O39" s="184"/>
      <c r="P39" s="185" t="s">
        <v>48</v>
      </c>
      <c r="Q39" s="186" t="s">
        <v>29</v>
      </c>
      <c r="R39" s="187"/>
      <c r="S39" s="193" t="s">
        <v>48</v>
      </c>
      <c r="T39" s="201" t="s">
        <v>49</v>
      </c>
      <c r="U39" s="201"/>
      <c r="V39" s="228" t="s">
        <v>48</v>
      </c>
      <c r="W39" s="400"/>
      <c r="X39" s="212" t="s">
        <v>12</v>
      </c>
      <c r="Y39" s="212"/>
      <c r="Z39" s="229" t="s">
        <v>48</v>
      </c>
      <c r="AA39" s="211" t="s">
        <v>12</v>
      </c>
      <c r="AB39" s="212"/>
      <c r="AC39" s="214" t="s">
        <v>48</v>
      </c>
      <c r="AD39" s="387"/>
      <c r="AE39" s="388"/>
      <c r="AF39" s="389"/>
      <c r="AG39" s="212" t="s">
        <v>12</v>
      </c>
      <c r="AH39" s="212"/>
      <c r="AI39" s="213" t="s">
        <v>48</v>
      </c>
      <c r="AJ39" s="400"/>
      <c r="AK39" s="190" t="s">
        <v>29</v>
      </c>
      <c r="AL39" s="181"/>
      <c r="AM39" s="191" t="s">
        <v>48</v>
      </c>
      <c r="AN39" s="180" t="s">
        <v>29</v>
      </c>
      <c r="AO39" s="181"/>
      <c r="AP39" s="182" t="s">
        <v>48</v>
      </c>
      <c r="AQ39" s="186" t="s">
        <v>29</v>
      </c>
      <c r="AR39" s="187"/>
      <c r="AS39" s="193" t="s">
        <v>48</v>
      </c>
      <c r="AT39" s="211" t="s">
        <v>12</v>
      </c>
      <c r="AU39" s="212"/>
      <c r="AV39" s="214" t="s">
        <v>48</v>
      </c>
      <c r="AW39" s="180" t="s">
        <v>29</v>
      </c>
      <c r="AX39" s="181"/>
      <c r="AY39" s="182" t="s">
        <v>48</v>
      </c>
      <c r="AZ39" s="180" t="s">
        <v>29</v>
      </c>
      <c r="BA39" s="181"/>
      <c r="BB39" s="194" t="s">
        <v>48</v>
      </c>
    </row>
    <row r="40" spans="1:54" ht="15.75" customHeight="1">
      <c r="A40" s="459">
        <v>8</v>
      </c>
      <c r="B40" s="170">
        <v>43</v>
      </c>
      <c r="C40" s="160" t="s">
        <v>44</v>
      </c>
      <c r="D40" s="171">
        <v>46.5</v>
      </c>
      <c r="E40" s="162"/>
      <c r="F40" s="163"/>
      <c r="G40" s="172"/>
      <c r="H40" s="159">
        <v>45</v>
      </c>
      <c r="I40" s="160" t="s">
        <v>44</v>
      </c>
      <c r="J40" s="161">
        <v>45.4</v>
      </c>
      <c r="K40" s="168">
        <v>46</v>
      </c>
      <c r="L40" s="163" t="s">
        <v>44</v>
      </c>
      <c r="M40" s="172">
        <v>45.9</v>
      </c>
      <c r="N40" s="159">
        <v>47</v>
      </c>
      <c r="O40" s="160" t="s">
        <v>44</v>
      </c>
      <c r="P40" s="161">
        <v>47.6</v>
      </c>
      <c r="Q40" s="204">
        <v>48</v>
      </c>
      <c r="R40" s="205" t="s">
        <v>46</v>
      </c>
      <c r="S40" s="207">
        <v>78.099999999999994</v>
      </c>
      <c r="T40" s="198">
        <v>49</v>
      </c>
      <c r="U40" s="166" t="s">
        <v>44</v>
      </c>
      <c r="V40" s="167">
        <v>48.7</v>
      </c>
      <c r="W40" s="398">
        <v>8</v>
      </c>
      <c r="X40" s="216">
        <v>130</v>
      </c>
      <c r="Y40" s="205" t="s">
        <v>47</v>
      </c>
      <c r="Z40" s="223">
        <v>103.5</v>
      </c>
      <c r="AA40" s="162">
        <v>131</v>
      </c>
      <c r="AB40" s="163" t="s">
        <v>46</v>
      </c>
      <c r="AC40" s="164">
        <v>72.099999999999994</v>
      </c>
      <c r="AD40" s="174">
        <v>132</v>
      </c>
      <c r="AE40" s="160" t="s">
        <v>46</v>
      </c>
      <c r="AF40" s="161">
        <v>72.2</v>
      </c>
      <c r="AG40" s="216">
        <v>133</v>
      </c>
      <c r="AH40" s="205" t="s">
        <v>47</v>
      </c>
      <c r="AI40" s="206">
        <v>102</v>
      </c>
      <c r="AJ40" s="398">
        <v>8</v>
      </c>
      <c r="AK40" s="203">
        <v>202</v>
      </c>
      <c r="AL40" s="166" t="s">
        <v>44</v>
      </c>
      <c r="AM40" s="167">
        <v>48.6</v>
      </c>
      <c r="AN40" s="204">
        <v>203</v>
      </c>
      <c r="AO40" s="205" t="s">
        <v>46</v>
      </c>
      <c r="AP40" s="207">
        <v>76.099999999999994</v>
      </c>
      <c r="AQ40" s="162">
        <v>204</v>
      </c>
      <c r="AR40" s="163" t="s">
        <v>44</v>
      </c>
      <c r="AS40" s="164">
        <v>48.3</v>
      </c>
      <c r="AT40" s="159">
        <v>205</v>
      </c>
      <c r="AU40" s="160" t="s">
        <v>46</v>
      </c>
      <c r="AV40" s="161">
        <v>70.099999999999994</v>
      </c>
      <c r="AW40" s="165">
        <v>206</v>
      </c>
      <c r="AX40" s="166" t="s">
        <v>46</v>
      </c>
      <c r="AY40" s="173">
        <v>69.8</v>
      </c>
      <c r="AZ40" s="159">
        <v>207</v>
      </c>
      <c r="BA40" s="160" t="s">
        <v>44</v>
      </c>
      <c r="BB40" s="175">
        <v>45.7</v>
      </c>
    </row>
    <row r="41" spans="1:54" ht="15.75" customHeight="1">
      <c r="A41" s="460"/>
      <c r="B41" s="396"/>
      <c r="C41" s="391"/>
      <c r="D41" s="391"/>
      <c r="E41" s="476" t="s">
        <v>51</v>
      </c>
      <c r="F41" s="391"/>
      <c r="G41" s="391"/>
      <c r="H41" s="394"/>
      <c r="I41" s="391"/>
      <c r="J41" s="392"/>
      <c r="K41" s="390"/>
      <c r="L41" s="391"/>
      <c r="M41" s="391"/>
      <c r="N41" s="394"/>
      <c r="O41" s="391"/>
      <c r="P41" s="392"/>
      <c r="Q41" s="420"/>
      <c r="R41" s="391"/>
      <c r="S41" s="392"/>
      <c r="T41" s="421"/>
      <c r="U41" s="391"/>
      <c r="V41" s="395"/>
      <c r="W41" s="399"/>
      <c r="X41" s="397"/>
      <c r="Y41" s="391"/>
      <c r="Z41" s="391"/>
      <c r="AA41" s="393"/>
      <c r="AB41" s="391"/>
      <c r="AC41" s="392"/>
      <c r="AD41" s="433"/>
      <c r="AE41" s="391"/>
      <c r="AF41" s="392"/>
      <c r="AG41" s="397"/>
      <c r="AH41" s="391"/>
      <c r="AI41" s="395"/>
      <c r="AJ41" s="399"/>
      <c r="AK41" s="458"/>
      <c r="AL41" s="391"/>
      <c r="AM41" s="391"/>
      <c r="AN41" s="152"/>
      <c r="AO41" s="153"/>
      <c r="AP41" s="225"/>
      <c r="AQ41" s="142"/>
      <c r="AR41" s="143"/>
      <c r="AS41" s="231"/>
      <c r="AT41" s="148"/>
      <c r="AU41" s="149"/>
      <c r="AV41" s="221"/>
      <c r="AW41" s="218"/>
      <c r="AX41" s="219"/>
      <c r="AY41" s="220"/>
      <c r="AZ41" s="148"/>
      <c r="BA41" s="149"/>
      <c r="BB41" s="226"/>
    </row>
    <row r="42" spans="1:54" ht="15.75" customHeight="1">
      <c r="A42" s="460"/>
      <c r="B42" s="199">
        <v>43500</v>
      </c>
      <c r="C42" s="134"/>
      <c r="D42" s="134">
        <f>B42*D40</f>
        <v>2022750</v>
      </c>
      <c r="E42" s="129"/>
      <c r="F42" s="127"/>
      <c r="G42" s="127"/>
      <c r="H42" s="133">
        <v>43500</v>
      </c>
      <c r="I42" s="134"/>
      <c r="J42" s="135">
        <f>H42*J40</f>
        <v>1974900</v>
      </c>
      <c r="K42" s="127">
        <f>'[2]Прайс кв.'!Q43</f>
        <v>0</v>
      </c>
      <c r="L42" s="127"/>
      <c r="M42" s="127">
        <f>K42*M40</f>
        <v>0</v>
      </c>
      <c r="N42" s="133">
        <v>44000</v>
      </c>
      <c r="O42" s="134"/>
      <c r="P42" s="135">
        <f>N42*P40</f>
        <v>2094400</v>
      </c>
      <c r="Q42" s="136">
        <f>$Q$95</f>
        <v>51000</v>
      </c>
      <c r="R42" s="137"/>
      <c r="S42" s="138">
        <f>Q42*S40</f>
        <v>3983099.9999999995</v>
      </c>
      <c r="T42" s="177">
        <v>42750</v>
      </c>
      <c r="U42" s="177"/>
      <c r="V42" s="177">
        <f>T42*V40</f>
        <v>2081925.0000000002</v>
      </c>
      <c r="W42" s="399"/>
      <c r="X42" s="444">
        <f>$X$95</f>
        <v>48500</v>
      </c>
      <c r="Y42" s="391"/>
      <c r="Z42" s="137">
        <f>X42*Z40</f>
        <v>5019750</v>
      </c>
      <c r="AA42" s="129">
        <v>37000</v>
      </c>
      <c r="AB42" s="127"/>
      <c r="AC42" s="128">
        <f>AC40*AA42</f>
        <v>2667700</v>
      </c>
      <c r="AD42" s="133">
        <v>39250</v>
      </c>
      <c r="AE42" s="134"/>
      <c r="AF42" s="135">
        <f>AD42*AF40</f>
        <v>2833850</v>
      </c>
      <c r="AG42" s="444">
        <f>$AG$95</f>
        <v>48000</v>
      </c>
      <c r="AH42" s="391"/>
      <c r="AI42" s="209">
        <f>AG42*AI40</f>
        <v>4896000</v>
      </c>
      <c r="AJ42" s="399"/>
      <c r="AK42" s="410">
        <v>46500</v>
      </c>
      <c r="AL42" s="391"/>
      <c r="AM42" s="177">
        <v>2076000</v>
      </c>
      <c r="AN42" s="136">
        <f>AN95</f>
        <v>52500</v>
      </c>
      <c r="AO42" s="137"/>
      <c r="AP42" s="138">
        <f>AP40*AN42</f>
        <v>3995249.9999999995</v>
      </c>
      <c r="AQ42" s="129">
        <f>AS42/AS40</f>
        <v>40500</v>
      </c>
      <c r="AR42" s="127"/>
      <c r="AS42" s="128">
        <v>1956150</v>
      </c>
      <c r="AT42" s="133">
        <v>39750</v>
      </c>
      <c r="AU42" s="134"/>
      <c r="AV42" s="135">
        <f>AT42*AV40</f>
        <v>2786475</v>
      </c>
      <c r="AW42" s="176">
        <v>50500</v>
      </c>
      <c r="AX42" s="177"/>
      <c r="AY42" s="178">
        <f>AW42*AY40</f>
        <v>3524900</v>
      </c>
      <c r="AZ42" s="133">
        <v>44750</v>
      </c>
      <c r="BA42" s="134"/>
      <c r="BB42" s="179">
        <f>AZ42*BB40</f>
        <v>2045075.0000000002</v>
      </c>
    </row>
    <row r="43" spans="1:54" ht="15.75" customHeight="1">
      <c r="A43" s="463"/>
      <c r="B43" s="190" t="s">
        <v>29</v>
      </c>
      <c r="C43" s="181"/>
      <c r="D43" s="191" t="s">
        <v>48</v>
      </c>
      <c r="E43" s="183"/>
      <c r="F43" s="184"/>
      <c r="G43" s="192"/>
      <c r="H43" s="180" t="s">
        <v>29</v>
      </c>
      <c r="I43" s="181"/>
      <c r="J43" s="182" t="s">
        <v>48</v>
      </c>
      <c r="K43" s="183" t="s">
        <v>29</v>
      </c>
      <c r="L43" s="184"/>
      <c r="M43" s="192" t="s">
        <v>48</v>
      </c>
      <c r="N43" s="180" t="s">
        <v>29</v>
      </c>
      <c r="O43" s="181"/>
      <c r="P43" s="182" t="s">
        <v>48</v>
      </c>
      <c r="Q43" s="211" t="s">
        <v>12</v>
      </c>
      <c r="R43" s="212"/>
      <c r="S43" s="214" t="s">
        <v>48</v>
      </c>
      <c r="T43" s="187" t="s">
        <v>29</v>
      </c>
      <c r="U43" s="187"/>
      <c r="V43" s="188" t="s">
        <v>48</v>
      </c>
      <c r="W43" s="400"/>
      <c r="X43" s="212" t="s">
        <v>12</v>
      </c>
      <c r="Y43" s="212"/>
      <c r="Z43" s="229" t="s">
        <v>48</v>
      </c>
      <c r="AA43" s="183" t="s">
        <v>29</v>
      </c>
      <c r="AB43" s="184"/>
      <c r="AC43" s="185" t="s">
        <v>48</v>
      </c>
      <c r="AD43" s="181" t="s">
        <v>29</v>
      </c>
      <c r="AE43" s="181"/>
      <c r="AF43" s="182" t="s">
        <v>48</v>
      </c>
      <c r="AG43" s="212" t="s">
        <v>12</v>
      </c>
      <c r="AH43" s="212"/>
      <c r="AI43" s="213" t="s">
        <v>48</v>
      </c>
      <c r="AJ43" s="400"/>
      <c r="AK43" s="210" t="s">
        <v>29</v>
      </c>
      <c r="AL43" s="187"/>
      <c r="AM43" s="188" t="s">
        <v>48</v>
      </c>
      <c r="AN43" s="211" t="s">
        <v>12</v>
      </c>
      <c r="AO43" s="212"/>
      <c r="AP43" s="214" t="s">
        <v>48</v>
      </c>
      <c r="AQ43" s="183" t="s">
        <v>29</v>
      </c>
      <c r="AR43" s="184"/>
      <c r="AS43" s="185" t="s">
        <v>48</v>
      </c>
      <c r="AT43" s="180" t="s">
        <v>29</v>
      </c>
      <c r="AU43" s="181"/>
      <c r="AV43" s="182" t="s">
        <v>48</v>
      </c>
      <c r="AW43" s="186" t="s">
        <v>29</v>
      </c>
      <c r="AX43" s="187"/>
      <c r="AY43" s="193" t="s">
        <v>48</v>
      </c>
      <c r="AZ43" s="180" t="s">
        <v>29</v>
      </c>
      <c r="BA43" s="181"/>
      <c r="BB43" s="194" t="s">
        <v>48</v>
      </c>
    </row>
    <row r="44" spans="1:54" ht="15.75" customHeight="1">
      <c r="A44" s="459">
        <v>7</v>
      </c>
      <c r="B44" s="170">
        <v>36</v>
      </c>
      <c r="C44" s="160" t="s">
        <v>44</v>
      </c>
      <c r="D44" s="171">
        <v>46.5</v>
      </c>
      <c r="E44" s="162">
        <v>37</v>
      </c>
      <c r="F44" s="163" t="s">
        <v>44</v>
      </c>
      <c r="G44" s="164">
        <v>48.2</v>
      </c>
      <c r="H44" s="162">
        <v>38</v>
      </c>
      <c r="I44" s="163" t="s">
        <v>44</v>
      </c>
      <c r="J44" s="164">
        <v>45.4</v>
      </c>
      <c r="K44" s="168">
        <v>39</v>
      </c>
      <c r="L44" s="163" t="s">
        <v>44</v>
      </c>
      <c r="M44" s="172">
        <v>45.9</v>
      </c>
      <c r="N44" s="232">
        <v>40</v>
      </c>
      <c r="O44" s="160" t="s">
        <v>44</v>
      </c>
      <c r="P44" s="161">
        <v>47.6</v>
      </c>
      <c r="Q44" s="165">
        <v>41</v>
      </c>
      <c r="R44" s="166" t="s">
        <v>46</v>
      </c>
      <c r="S44" s="173">
        <v>78.099999999999994</v>
      </c>
      <c r="T44" s="215">
        <v>42</v>
      </c>
      <c r="U44" s="196" t="s">
        <v>44</v>
      </c>
      <c r="V44" s="222">
        <v>48.7</v>
      </c>
      <c r="W44" s="398">
        <v>7</v>
      </c>
      <c r="X44" s="174">
        <v>126</v>
      </c>
      <c r="Y44" s="160" t="s">
        <v>47</v>
      </c>
      <c r="Z44" s="171">
        <v>103.5</v>
      </c>
      <c r="AA44" s="204">
        <v>127</v>
      </c>
      <c r="AB44" s="205" t="s">
        <v>46</v>
      </c>
      <c r="AC44" s="207">
        <v>72.099999999999994</v>
      </c>
      <c r="AD44" s="174">
        <v>128</v>
      </c>
      <c r="AE44" s="160" t="s">
        <v>46</v>
      </c>
      <c r="AF44" s="161">
        <v>72.2</v>
      </c>
      <c r="AG44" s="198">
        <v>129</v>
      </c>
      <c r="AH44" s="166" t="s">
        <v>47</v>
      </c>
      <c r="AI44" s="233">
        <v>102</v>
      </c>
      <c r="AJ44" s="398">
        <v>7</v>
      </c>
      <c r="AK44" s="170">
        <v>196</v>
      </c>
      <c r="AL44" s="160" t="s">
        <v>44</v>
      </c>
      <c r="AM44" s="171">
        <v>48.6</v>
      </c>
      <c r="AN44" s="162">
        <v>197</v>
      </c>
      <c r="AO44" s="163" t="s">
        <v>46</v>
      </c>
      <c r="AP44" s="164">
        <v>76.099999999999994</v>
      </c>
      <c r="AQ44" s="165">
        <v>198</v>
      </c>
      <c r="AR44" s="166" t="s">
        <v>44</v>
      </c>
      <c r="AS44" s="173">
        <v>48.3</v>
      </c>
      <c r="AT44" s="204">
        <v>199</v>
      </c>
      <c r="AU44" s="205" t="s">
        <v>46</v>
      </c>
      <c r="AV44" s="207">
        <v>70.099999999999994</v>
      </c>
      <c r="AW44" s="195">
        <v>200</v>
      </c>
      <c r="AX44" s="196" t="s">
        <v>46</v>
      </c>
      <c r="AY44" s="197">
        <v>69.8</v>
      </c>
      <c r="AZ44" s="159">
        <v>201</v>
      </c>
      <c r="BA44" s="160" t="s">
        <v>44</v>
      </c>
      <c r="BB44" s="175">
        <v>45.7</v>
      </c>
    </row>
    <row r="45" spans="1:54" ht="15.75" customHeight="1">
      <c r="A45" s="460"/>
      <c r="B45" s="396"/>
      <c r="C45" s="391"/>
      <c r="D45" s="391"/>
      <c r="E45" s="393"/>
      <c r="F45" s="391"/>
      <c r="G45" s="392"/>
      <c r="H45" s="393"/>
      <c r="I45" s="391"/>
      <c r="J45" s="392"/>
      <c r="K45" s="390"/>
      <c r="L45" s="391"/>
      <c r="M45" s="391"/>
      <c r="N45" s="394"/>
      <c r="O45" s="391"/>
      <c r="P45" s="392"/>
      <c r="Q45" s="421"/>
      <c r="R45" s="391"/>
      <c r="S45" s="392"/>
      <c r="T45" s="464"/>
      <c r="U45" s="391"/>
      <c r="V45" s="391"/>
      <c r="W45" s="399"/>
      <c r="X45" s="433"/>
      <c r="Y45" s="391"/>
      <c r="Z45" s="391"/>
      <c r="AA45" s="420"/>
      <c r="AB45" s="391"/>
      <c r="AC45" s="392"/>
      <c r="AD45" s="433"/>
      <c r="AE45" s="391"/>
      <c r="AF45" s="392"/>
      <c r="AG45" s="435"/>
      <c r="AH45" s="391"/>
      <c r="AI45" s="395"/>
      <c r="AJ45" s="399"/>
      <c r="AK45" s="396"/>
      <c r="AL45" s="391"/>
      <c r="AM45" s="391"/>
      <c r="AN45" s="142"/>
      <c r="AO45" s="143"/>
      <c r="AP45" s="231"/>
      <c r="AQ45" s="218"/>
      <c r="AR45" s="219"/>
      <c r="AS45" s="220"/>
      <c r="AT45" s="152"/>
      <c r="AU45" s="153"/>
      <c r="AV45" s="225"/>
      <c r="AW45" s="145"/>
      <c r="AX45" s="146"/>
      <c r="AY45" s="234"/>
      <c r="AZ45" s="148"/>
      <c r="BA45" s="149"/>
      <c r="BB45" s="226"/>
    </row>
    <row r="46" spans="1:54" ht="15.75" customHeight="1">
      <c r="A46" s="460"/>
      <c r="B46" s="199">
        <v>42000</v>
      </c>
      <c r="C46" s="134"/>
      <c r="D46" s="134">
        <f>B46*D44</f>
        <v>1953000</v>
      </c>
      <c r="E46" s="129">
        <v>39000</v>
      </c>
      <c r="F46" s="127"/>
      <c r="G46" s="128">
        <f>G44*E46</f>
        <v>1879800</v>
      </c>
      <c r="H46" s="129">
        <v>40500</v>
      </c>
      <c r="I46" s="127"/>
      <c r="J46" s="128">
        <f>H46*J44</f>
        <v>1838700</v>
      </c>
      <c r="K46" s="127">
        <f>M46/M44</f>
        <v>40500</v>
      </c>
      <c r="L46" s="127"/>
      <c r="M46" s="127">
        <v>1858950</v>
      </c>
      <c r="N46" s="133">
        <v>44500</v>
      </c>
      <c r="O46" s="134"/>
      <c r="P46" s="135">
        <f>N46*P44</f>
        <v>2118200</v>
      </c>
      <c r="Q46" s="176">
        <v>45500</v>
      </c>
      <c r="R46" s="177"/>
      <c r="S46" s="178">
        <f>Q46*S44</f>
        <v>3553549.9999999995</v>
      </c>
      <c r="T46" s="130">
        <f>$T$95</f>
        <v>52500</v>
      </c>
      <c r="U46" s="131"/>
      <c r="V46" s="131">
        <f>T46*V44</f>
        <v>2556750</v>
      </c>
      <c r="W46" s="399"/>
      <c r="X46" s="440">
        <v>40000</v>
      </c>
      <c r="Y46" s="391"/>
      <c r="Z46" s="134">
        <f>X46*Z44</f>
        <v>4140000</v>
      </c>
      <c r="AA46" s="136">
        <f>$AA$95</f>
        <v>54500</v>
      </c>
      <c r="AB46" s="137"/>
      <c r="AC46" s="138">
        <f>AC44*AA46</f>
        <v>3929449.9999999995</v>
      </c>
      <c r="AD46" s="133">
        <v>44000</v>
      </c>
      <c r="AE46" s="134"/>
      <c r="AF46" s="135">
        <f>AD46*AF44</f>
        <v>3176800</v>
      </c>
      <c r="AG46" s="475">
        <v>43000</v>
      </c>
      <c r="AH46" s="391"/>
      <c r="AI46" s="235">
        <f>AG46*AI44</f>
        <v>4386000</v>
      </c>
      <c r="AJ46" s="399"/>
      <c r="AK46" s="411">
        <v>43250</v>
      </c>
      <c r="AL46" s="391"/>
      <c r="AM46" s="134">
        <f>AK46*AM44</f>
        <v>2101950</v>
      </c>
      <c r="AN46" s="129">
        <v>42000</v>
      </c>
      <c r="AO46" s="127"/>
      <c r="AP46" s="128">
        <f>AP44*AN46</f>
        <v>3196199.9999999995</v>
      </c>
      <c r="AQ46" s="176">
        <v>51000</v>
      </c>
      <c r="AR46" s="177"/>
      <c r="AS46" s="178">
        <f>AQ46*AS44</f>
        <v>2463300</v>
      </c>
      <c r="AT46" s="136">
        <f>$AT$95</f>
        <v>55500</v>
      </c>
      <c r="AU46" s="137"/>
      <c r="AV46" s="138">
        <f>AT46*AV44</f>
        <v>3890549.9999999995</v>
      </c>
      <c r="AW46" s="130">
        <f>AW95</f>
        <v>55500</v>
      </c>
      <c r="AX46" s="131"/>
      <c r="AY46" s="132">
        <f>AW46*AY44</f>
        <v>3873900</v>
      </c>
      <c r="AZ46" s="133">
        <v>45250</v>
      </c>
      <c r="BA46" s="134"/>
      <c r="BB46" s="179">
        <f>AZ46*BB44</f>
        <v>2067925.0000000002</v>
      </c>
    </row>
    <row r="47" spans="1:54" ht="15.75" customHeight="1">
      <c r="A47" s="463"/>
      <c r="B47" s="190" t="s">
        <v>29</v>
      </c>
      <c r="C47" s="181"/>
      <c r="D47" s="191" t="s">
        <v>48</v>
      </c>
      <c r="E47" s="183" t="s">
        <v>29</v>
      </c>
      <c r="F47" s="184"/>
      <c r="G47" s="185" t="s">
        <v>48</v>
      </c>
      <c r="H47" s="183" t="s">
        <v>29</v>
      </c>
      <c r="I47" s="184"/>
      <c r="J47" s="185" t="s">
        <v>48</v>
      </c>
      <c r="K47" s="183" t="s">
        <v>29</v>
      </c>
      <c r="L47" s="184"/>
      <c r="M47" s="192" t="s">
        <v>48</v>
      </c>
      <c r="N47" s="180" t="s">
        <v>29</v>
      </c>
      <c r="O47" s="181"/>
      <c r="P47" s="182" t="s">
        <v>48</v>
      </c>
      <c r="Q47" s="186" t="s">
        <v>29</v>
      </c>
      <c r="R47" s="187"/>
      <c r="S47" s="193" t="s">
        <v>48</v>
      </c>
      <c r="T47" s="201" t="s">
        <v>49</v>
      </c>
      <c r="U47" s="201"/>
      <c r="V47" s="228" t="s">
        <v>48</v>
      </c>
      <c r="W47" s="400"/>
      <c r="X47" s="181" t="s">
        <v>29</v>
      </c>
      <c r="Y47" s="181"/>
      <c r="Z47" s="191" t="s">
        <v>48</v>
      </c>
      <c r="AA47" s="211" t="s">
        <v>12</v>
      </c>
      <c r="AB47" s="212"/>
      <c r="AC47" s="214" t="s">
        <v>48</v>
      </c>
      <c r="AD47" s="181" t="s">
        <v>29</v>
      </c>
      <c r="AE47" s="181"/>
      <c r="AF47" s="182" t="s">
        <v>48</v>
      </c>
      <c r="AG47" s="187" t="s">
        <v>29</v>
      </c>
      <c r="AH47" s="187"/>
      <c r="AI47" s="236" t="s">
        <v>48</v>
      </c>
      <c r="AJ47" s="400"/>
      <c r="AK47" s="190" t="s">
        <v>29</v>
      </c>
      <c r="AL47" s="181"/>
      <c r="AM47" s="191" t="s">
        <v>48</v>
      </c>
      <c r="AN47" s="183" t="s">
        <v>29</v>
      </c>
      <c r="AO47" s="184"/>
      <c r="AP47" s="185" t="s">
        <v>48</v>
      </c>
      <c r="AQ47" s="186" t="s">
        <v>29</v>
      </c>
      <c r="AR47" s="187"/>
      <c r="AS47" s="193" t="s">
        <v>48</v>
      </c>
      <c r="AT47" s="211" t="s">
        <v>12</v>
      </c>
      <c r="AU47" s="212"/>
      <c r="AV47" s="214" t="s">
        <v>48</v>
      </c>
      <c r="AW47" s="200" t="s">
        <v>12</v>
      </c>
      <c r="AX47" s="201"/>
      <c r="AY47" s="202" t="s">
        <v>48</v>
      </c>
      <c r="AZ47" s="180" t="s">
        <v>29</v>
      </c>
      <c r="BA47" s="181"/>
      <c r="BB47" s="194" t="s">
        <v>48</v>
      </c>
    </row>
    <row r="48" spans="1:54" ht="15.75" customHeight="1">
      <c r="A48" s="459">
        <v>6</v>
      </c>
      <c r="B48" s="170">
        <v>29</v>
      </c>
      <c r="C48" s="160" t="s">
        <v>44</v>
      </c>
      <c r="D48" s="171">
        <v>46.5</v>
      </c>
      <c r="E48" s="165">
        <v>30</v>
      </c>
      <c r="F48" s="166" t="s">
        <v>44</v>
      </c>
      <c r="G48" s="167">
        <v>48.2</v>
      </c>
      <c r="H48" s="381" t="s">
        <v>45</v>
      </c>
      <c r="I48" s="382"/>
      <c r="J48" s="383"/>
      <c r="K48" s="168">
        <v>32</v>
      </c>
      <c r="L48" s="163" t="s">
        <v>44</v>
      </c>
      <c r="M48" s="172">
        <v>45.9</v>
      </c>
      <c r="N48" s="237">
        <v>33</v>
      </c>
      <c r="O48" s="196" t="s">
        <v>44</v>
      </c>
      <c r="P48" s="197">
        <v>47.6</v>
      </c>
      <c r="Q48" s="159">
        <v>34</v>
      </c>
      <c r="R48" s="160" t="s">
        <v>46</v>
      </c>
      <c r="S48" s="161">
        <v>78.099999999999994</v>
      </c>
      <c r="T48" s="198">
        <v>35</v>
      </c>
      <c r="U48" s="166" t="s">
        <v>44</v>
      </c>
      <c r="V48" s="167">
        <v>48.7</v>
      </c>
      <c r="W48" s="398">
        <v>6</v>
      </c>
      <c r="X48" s="216">
        <v>122</v>
      </c>
      <c r="Y48" s="205" t="s">
        <v>47</v>
      </c>
      <c r="Z48" s="223">
        <v>103.5</v>
      </c>
      <c r="AA48" s="204">
        <v>123</v>
      </c>
      <c r="AB48" s="205" t="s">
        <v>46</v>
      </c>
      <c r="AC48" s="223">
        <v>72.099999999999994</v>
      </c>
      <c r="AD48" s="159">
        <v>124</v>
      </c>
      <c r="AE48" s="160" t="s">
        <v>46</v>
      </c>
      <c r="AF48" s="161">
        <v>72.2</v>
      </c>
      <c r="AG48" s="216">
        <v>125</v>
      </c>
      <c r="AH48" s="205" t="s">
        <v>47</v>
      </c>
      <c r="AI48" s="206">
        <v>102</v>
      </c>
      <c r="AJ48" s="398">
        <v>6</v>
      </c>
      <c r="AK48" s="203">
        <v>190</v>
      </c>
      <c r="AL48" s="166" t="s">
        <v>44</v>
      </c>
      <c r="AM48" s="167">
        <v>48.6</v>
      </c>
      <c r="AN48" s="204">
        <v>191</v>
      </c>
      <c r="AO48" s="205" t="s">
        <v>46</v>
      </c>
      <c r="AP48" s="207">
        <v>76.099999999999994</v>
      </c>
      <c r="AQ48" s="159">
        <v>192</v>
      </c>
      <c r="AR48" s="160" t="s">
        <v>44</v>
      </c>
      <c r="AS48" s="161">
        <v>48.3</v>
      </c>
      <c r="AT48" s="159">
        <v>193</v>
      </c>
      <c r="AU48" s="160" t="s">
        <v>46</v>
      </c>
      <c r="AV48" s="161">
        <v>70.099999999999994</v>
      </c>
      <c r="AW48" s="195">
        <v>194</v>
      </c>
      <c r="AX48" s="196" t="s">
        <v>46</v>
      </c>
      <c r="AY48" s="197">
        <v>69.8</v>
      </c>
      <c r="AZ48" s="165">
        <v>195</v>
      </c>
      <c r="BA48" s="166" t="s">
        <v>44</v>
      </c>
      <c r="BB48" s="238">
        <v>45.7</v>
      </c>
    </row>
    <row r="49" spans="1:54" ht="15.75" customHeight="1">
      <c r="A49" s="460"/>
      <c r="B49" s="396"/>
      <c r="C49" s="391"/>
      <c r="D49" s="391"/>
      <c r="E49" s="421"/>
      <c r="F49" s="391"/>
      <c r="G49" s="391"/>
      <c r="H49" s="384"/>
      <c r="I49" s="385"/>
      <c r="J49" s="386"/>
      <c r="K49" s="390"/>
      <c r="L49" s="391"/>
      <c r="M49" s="391"/>
      <c r="N49" s="419"/>
      <c r="O49" s="391"/>
      <c r="P49" s="392"/>
      <c r="Q49" s="394"/>
      <c r="R49" s="391"/>
      <c r="S49" s="392"/>
      <c r="T49" s="435"/>
      <c r="U49" s="391"/>
      <c r="V49" s="391"/>
      <c r="W49" s="399"/>
      <c r="X49" s="397"/>
      <c r="Y49" s="391"/>
      <c r="Z49" s="391"/>
      <c r="AA49" s="420"/>
      <c r="AB49" s="391"/>
      <c r="AC49" s="391"/>
      <c r="AD49" s="394"/>
      <c r="AE49" s="391"/>
      <c r="AF49" s="392"/>
      <c r="AG49" s="397"/>
      <c r="AH49" s="391"/>
      <c r="AI49" s="395"/>
      <c r="AJ49" s="399"/>
      <c r="AK49" s="458"/>
      <c r="AL49" s="391"/>
      <c r="AM49" s="391"/>
      <c r="AN49" s="152"/>
      <c r="AO49" s="153"/>
      <c r="AP49" s="225"/>
      <c r="AQ49" s="148"/>
      <c r="AR49" s="149"/>
      <c r="AS49" s="221"/>
      <c r="AT49" s="148"/>
      <c r="AU49" s="149"/>
      <c r="AV49" s="221"/>
      <c r="AW49" s="145"/>
      <c r="AX49" s="146"/>
      <c r="AY49" s="234"/>
      <c r="AZ49" s="218"/>
      <c r="BA49" s="219"/>
      <c r="BB49" s="239"/>
    </row>
    <row r="50" spans="1:54" ht="15.75" customHeight="1">
      <c r="A50" s="460"/>
      <c r="B50" s="199">
        <v>44000</v>
      </c>
      <c r="C50" s="134"/>
      <c r="D50" s="134">
        <f>B50*D48</f>
        <v>2046000</v>
      </c>
      <c r="E50" s="176">
        <v>55750</v>
      </c>
      <c r="F50" s="177"/>
      <c r="G50" s="177">
        <f>G48*E50</f>
        <v>2687150</v>
      </c>
      <c r="H50" s="384"/>
      <c r="I50" s="385"/>
      <c r="J50" s="386"/>
      <c r="K50" s="129">
        <v>39250</v>
      </c>
      <c r="L50" s="127"/>
      <c r="M50" s="127">
        <f>K50*M48</f>
        <v>1801575</v>
      </c>
      <c r="N50" s="130">
        <f>N95</f>
        <v>58500</v>
      </c>
      <c r="O50" s="131"/>
      <c r="P50" s="132">
        <f>N50*P48</f>
        <v>2784600</v>
      </c>
      <c r="Q50" s="133">
        <v>37250</v>
      </c>
      <c r="R50" s="134"/>
      <c r="S50" s="135">
        <f>Q50*S48</f>
        <v>2909225</v>
      </c>
      <c r="T50" s="176">
        <v>44500</v>
      </c>
      <c r="U50" s="177"/>
      <c r="V50" s="177">
        <f>T50*V48</f>
        <v>2167150</v>
      </c>
      <c r="W50" s="399"/>
      <c r="X50" s="444">
        <f>$X$95</f>
        <v>48500</v>
      </c>
      <c r="Y50" s="391"/>
      <c r="Z50" s="137">
        <f>X50*Z48</f>
        <v>5019750</v>
      </c>
      <c r="AA50" s="136">
        <f>$AA$95</f>
        <v>54500</v>
      </c>
      <c r="AB50" s="137"/>
      <c r="AC50" s="137">
        <f>AC48*AA50</f>
        <v>3929449.9999999995</v>
      </c>
      <c r="AD50" s="133">
        <v>42250</v>
      </c>
      <c r="AE50" s="134"/>
      <c r="AF50" s="135">
        <f>AD50*AF48</f>
        <v>3050450</v>
      </c>
      <c r="AG50" s="444">
        <f>$AG$95</f>
        <v>48000</v>
      </c>
      <c r="AH50" s="391"/>
      <c r="AI50" s="209">
        <f>AG50*AI48</f>
        <v>4896000</v>
      </c>
      <c r="AJ50" s="399"/>
      <c r="AK50" s="410">
        <v>48000</v>
      </c>
      <c r="AL50" s="391"/>
      <c r="AM50" s="177">
        <f>AK50*AM48</f>
        <v>2332800</v>
      </c>
      <c r="AN50" s="136">
        <f>AN95</f>
        <v>52500</v>
      </c>
      <c r="AO50" s="137"/>
      <c r="AP50" s="138">
        <f>AP48*AN50</f>
        <v>3995249.9999999995</v>
      </c>
      <c r="AQ50" s="133">
        <v>46500</v>
      </c>
      <c r="AR50" s="134"/>
      <c r="AS50" s="135">
        <f>AQ50*AS48</f>
        <v>2245950</v>
      </c>
      <c r="AT50" s="133">
        <v>40250</v>
      </c>
      <c r="AU50" s="134"/>
      <c r="AV50" s="135">
        <f>AT50*AV48</f>
        <v>2821525</v>
      </c>
      <c r="AW50" s="130">
        <v>51000</v>
      </c>
      <c r="AX50" s="131"/>
      <c r="AY50" s="132">
        <f>AW50*AY48</f>
        <v>3559800</v>
      </c>
      <c r="AZ50" s="176">
        <v>46500</v>
      </c>
      <c r="BA50" s="177"/>
      <c r="BB50" s="240">
        <f>AZ50*BB48</f>
        <v>2125050</v>
      </c>
    </row>
    <row r="51" spans="1:54" ht="15.75" customHeight="1">
      <c r="A51" s="461"/>
      <c r="B51" s="241" t="s">
        <v>29</v>
      </c>
      <c r="C51" s="242"/>
      <c r="D51" s="243" t="s">
        <v>48</v>
      </c>
      <c r="E51" s="244" t="s">
        <v>29</v>
      </c>
      <c r="F51" s="245"/>
      <c r="G51" s="246" t="s">
        <v>48</v>
      </c>
      <c r="H51" s="487"/>
      <c r="I51" s="488"/>
      <c r="J51" s="489"/>
      <c r="K51" s="247" t="s">
        <v>29</v>
      </c>
      <c r="L51" s="247"/>
      <c r="M51" s="248" t="s">
        <v>48</v>
      </c>
      <c r="N51" s="249" t="s">
        <v>33</v>
      </c>
      <c r="O51" s="250"/>
      <c r="P51" s="251" t="s">
        <v>48</v>
      </c>
      <c r="Q51" s="252" t="s">
        <v>29</v>
      </c>
      <c r="R51" s="242"/>
      <c r="S51" s="253" t="s">
        <v>48</v>
      </c>
      <c r="T51" s="245" t="s">
        <v>29</v>
      </c>
      <c r="U51" s="245"/>
      <c r="V51" s="246" t="s">
        <v>48</v>
      </c>
      <c r="W51" s="412"/>
      <c r="X51" s="254" t="s">
        <v>12</v>
      </c>
      <c r="Y51" s="254"/>
      <c r="Z51" s="255" t="s">
        <v>48</v>
      </c>
      <c r="AA51" s="256" t="s">
        <v>12</v>
      </c>
      <c r="AB51" s="254"/>
      <c r="AC51" s="255" t="s">
        <v>48</v>
      </c>
      <c r="AD51" s="252" t="s">
        <v>29</v>
      </c>
      <c r="AE51" s="242"/>
      <c r="AF51" s="253" t="s">
        <v>48</v>
      </c>
      <c r="AG51" s="254" t="s">
        <v>12</v>
      </c>
      <c r="AH51" s="254"/>
      <c r="AI51" s="257" t="s">
        <v>48</v>
      </c>
      <c r="AJ51" s="412"/>
      <c r="AK51" s="258" t="s">
        <v>29</v>
      </c>
      <c r="AL51" s="245"/>
      <c r="AM51" s="246" t="s">
        <v>48</v>
      </c>
      <c r="AN51" s="256" t="s">
        <v>12</v>
      </c>
      <c r="AO51" s="254"/>
      <c r="AP51" s="259" t="s">
        <v>48</v>
      </c>
      <c r="AQ51" s="252" t="s">
        <v>29</v>
      </c>
      <c r="AR51" s="242"/>
      <c r="AS51" s="253" t="s">
        <v>48</v>
      </c>
      <c r="AT51" s="252" t="s">
        <v>29</v>
      </c>
      <c r="AU51" s="242"/>
      <c r="AV51" s="253" t="s">
        <v>48</v>
      </c>
      <c r="AW51" s="249" t="s">
        <v>33</v>
      </c>
      <c r="AX51" s="250"/>
      <c r="AY51" s="251" t="s">
        <v>48</v>
      </c>
      <c r="AZ51" s="244" t="s">
        <v>29</v>
      </c>
      <c r="BA51" s="245"/>
      <c r="BB51" s="260" t="s">
        <v>48</v>
      </c>
    </row>
    <row r="52" spans="1:54" ht="15.75" customHeight="1">
      <c r="A52" s="462">
        <v>5</v>
      </c>
      <c r="B52" s="261">
        <v>22</v>
      </c>
      <c r="C52" s="113" t="s">
        <v>44</v>
      </c>
      <c r="D52" s="262">
        <v>46.5</v>
      </c>
      <c r="E52" s="112">
        <v>23</v>
      </c>
      <c r="F52" s="113" t="s">
        <v>44</v>
      </c>
      <c r="G52" s="114">
        <v>48.2</v>
      </c>
      <c r="H52" s="112">
        <v>24</v>
      </c>
      <c r="I52" s="113" t="s">
        <v>44</v>
      </c>
      <c r="J52" s="114">
        <v>45.4</v>
      </c>
      <c r="K52" s="111">
        <v>25</v>
      </c>
      <c r="L52" s="109" t="s">
        <v>44</v>
      </c>
      <c r="M52" s="110">
        <v>45.9</v>
      </c>
      <c r="N52" s="263">
        <v>26</v>
      </c>
      <c r="O52" s="264" t="s">
        <v>44</v>
      </c>
      <c r="P52" s="265">
        <v>47.6</v>
      </c>
      <c r="Q52" s="115">
        <v>27</v>
      </c>
      <c r="R52" s="116" t="s">
        <v>46</v>
      </c>
      <c r="S52" s="117">
        <v>78.099999999999994</v>
      </c>
      <c r="T52" s="115">
        <v>28</v>
      </c>
      <c r="U52" s="116" t="s">
        <v>44</v>
      </c>
      <c r="V52" s="266">
        <v>48.7</v>
      </c>
      <c r="W52" s="409">
        <v>5</v>
      </c>
      <c r="X52" s="267">
        <v>118</v>
      </c>
      <c r="Y52" s="119" t="s">
        <v>47</v>
      </c>
      <c r="Z52" s="120">
        <v>103.5</v>
      </c>
      <c r="AA52" s="112">
        <v>119</v>
      </c>
      <c r="AB52" s="113" t="s">
        <v>46</v>
      </c>
      <c r="AC52" s="262">
        <v>72.099999999999994</v>
      </c>
      <c r="AD52" s="115">
        <v>120</v>
      </c>
      <c r="AE52" s="116" t="s">
        <v>46</v>
      </c>
      <c r="AF52" s="117">
        <v>72.2</v>
      </c>
      <c r="AG52" s="267">
        <v>121</v>
      </c>
      <c r="AH52" s="119" t="s">
        <v>47</v>
      </c>
      <c r="AI52" s="268">
        <v>102</v>
      </c>
      <c r="AJ52" s="409">
        <v>5</v>
      </c>
      <c r="AK52" s="269">
        <v>184</v>
      </c>
      <c r="AL52" s="116" t="s">
        <v>44</v>
      </c>
      <c r="AM52" s="266">
        <v>48.6</v>
      </c>
      <c r="AN52" s="472" t="s">
        <v>45</v>
      </c>
      <c r="AO52" s="473"/>
      <c r="AP52" s="474"/>
      <c r="AQ52" s="111">
        <v>186</v>
      </c>
      <c r="AR52" s="109" t="s">
        <v>44</v>
      </c>
      <c r="AS52" s="270">
        <v>48.3</v>
      </c>
      <c r="AT52" s="115">
        <v>187</v>
      </c>
      <c r="AU52" s="116" t="s">
        <v>46</v>
      </c>
      <c r="AV52" s="266">
        <v>70.099999999999994</v>
      </c>
      <c r="AW52" s="111">
        <v>188</v>
      </c>
      <c r="AX52" s="109" t="s">
        <v>46</v>
      </c>
      <c r="AY52" s="270">
        <v>69.8</v>
      </c>
      <c r="AZ52" s="112">
        <v>189</v>
      </c>
      <c r="BA52" s="113" t="s">
        <v>44</v>
      </c>
      <c r="BB52" s="271">
        <v>45.7</v>
      </c>
    </row>
    <row r="53" spans="1:54" ht="15.75" customHeight="1">
      <c r="A53" s="460"/>
      <c r="B53" s="477"/>
      <c r="C53" s="391"/>
      <c r="D53" s="391"/>
      <c r="E53" s="419"/>
      <c r="F53" s="391"/>
      <c r="G53" s="392"/>
      <c r="H53" s="419"/>
      <c r="I53" s="391"/>
      <c r="J53" s="392"/>
      <c r="K53" s="393"/>
      <c r="L53" s="391"/>
      <c r="M53" s="392"/>
      <c r="N53" s="421"/>
      <c r="O53" s="391"/>
      <c r="P53" s="392"/>
      <c r="Q53" s="394"/>
      <c r="R53" s="391"/>
      <c r="S53" s="392"/>
      <c r="T53" s="394"/>
      <c r="U53" s="391"/>
      <c r="V53" s="391"/>
      <c r="W53" s="399"/>
      <c r="X53" s="397"/>
      <c r="Y53" s="391"/>
      <c r="Z53" s="391"/>
      <c r="AA53" s="419"/>
      <c r="AB53" s="391"/>
      <c r="AC53" s="391"/>
      <c r="AD53" s="394"/>
      <c r="AE53" s="391"/>
      <c r="AF53" s="392"/>
      <c r="AG53" s="397"/>
      <c r="AH53" s="391"/>
      <c r="AI53" s="395"/>
      <c r="AJ53" s="399"/>
      <c r="AK53" s="217"/>
      <c r="AL53" s="149"/>
      <c r="AM53" s="149"/>
      <c r="AN53" s="384"/>
      <c r="AO53" s="385"/>
      <c r="AP53" s="386"/>
      <c r="AQ53" s="142"/>
      <c r="AR53" s="143"/>
      <c r="AS53" s="143"/>
      <c r="AT53" s="148"/>
      <c r="AU53" s="149"/>
      <c r="AV53" s="149"/>
      <c r="AW53" s="142"/>
      <c r="AX53" s="143"/>
      <c r="AY53" s="143"/>
      <c r="AZ53" s="145"/>
      <c r="BA53" s="146"/>
      <c r="BB53" s="272"/>
    </row>
    <row r="54" spans="1:54" ht="15.75" customHeight="1">
      <c r="A54" s="460"/>
      <c r="B54" s="273">
        <v>46000</v>
      </c>
      <c r="C54" s="131"/>
      <c r="D54" s="131">
        <f>B54*D52</f>
        <v>2139000</v>
      </c>
      <c r="E54" s="130">
        <v>56250</v>
      </c>
      <c r="F54" s="131"/>
      <c r="G54" s="132">
        <f>G52*E54</f>
        <v>2711250</v>
      </c>
      <c r="H54" s="130">
        <v>55000</v>
      </c>
      <c r="I54" s="131"/>
      <c r="J54" s="132">
        <f>H54*J52</f>
        <v>2497000</v>
      </c>
      <c r="K54" s="129">
        <v>38250</v>
      </c>
      <c r="L54" s="127"/>
      <c r="M54" s="128">
        <f>K54*M52</f>
        <v>1755675</v>
      </c>
      <c r="N54" s="176">
        <v>53500</v>
      </c>
      <c r="O54" s="177"/>
      <c r="P54" s="178">
        <f>N54*P52</f>
        <v>2546600</v>
      </c>
      <c r="Q54" s="133">
        <v>40250</v>
      </c>
      <c r="R54" s="134"/>
      <c r="S54" s="135">
        <f>Q54*S52</f>
        <v>3143525</v>
      </c>
      <c r="T54" s="133">
        <v>42750</v>
      </c>
      <c r="U54" s="134"/>
      <c r="V54" s="134">
        <f>T54*V52</f>
        <v>2081925.0000000002</v>
      </c>
      <c r="W54" s="399"/>
      <c r="X54" s="444">
        <f>X93</f>
        <v>48500</v>
      </c>
      <c r="Y54" s="391"/>
      <c r="Z54" s="137">
        <f>X54*Z52</f>
        <v>5019750</v>
      </c>
      <c r="AA54" s="130">
        <v>47000</v>
      </c>
      <c r="AB54" s="131"/>
      <c r="AC54" s="131">
        <f>AC52*AA54</f>
        <v>3388699.9999999995</v>
      </c>
      <c r="AD54" s="133">
        <v>41750</v>
      </c>
      <c r="AE54" s="134"/>
      <c r="AF54" s="135">
        <f>AD54*AF52</f>
        <v>3014350</v>
      </c>
      <c r="AG54" s="444">
        <f>AG93</f>
        <v>48000</v>
      </c>
      <c r="AH54" s="391"/>
      <c r="AI54" s="209">
        <f>AG54*AI52</f>
        <v>4896000</v>
      </c>
      <c r="AJ54" s="399"/>
      <c r="AK54" s="199">
        <v>42750</v>
      </c>
      <c r="AL54" s="134"/>
      <c r="AM54" s="134">
        <f>AK54*AM52</f>
        <v>2077650</v>
      </c>
      <c r="AN54" s="384"/>
      <c r="AO54" s="385"/>
      <c r="AP54" s="386"/>
      <c r="AQ54" s="129">
        <v>38250</v>
      </c>
      <c r="AR54" s="127"/>
      <c r="AS54" s="127">
        <f>AQ54*AS52</f>
        <v>1847475</v>
      </c>
      <c r="AT54" s="133">
        <v>38750</v>
      </c>
      <c r="AU54" s="134"/>
      <c r="AV54" s="134">
        <f>AT54*AV52</f>
        <v>2716375</v>
      </c>
      <c r="AW54" s="129">
        <f>'[2]Прайс кв.'!Q171</f>
        <v>0</v>
      </c>
      <c r="AX54" s="127"/>
      <c r="AY54" s="127">
        <f>AW54*AY52</f>
        <v>0</v>
      </c>
      <c r="AZ54" s="130">
        <v>49500</v>
      </c>
      <c r="BA54" s="131"/>
      <c r="BB54" s="274">
        <f>AZ54*BB52</f>
        <v>2262150</v>
      </c>
    </row>
    <row r="55" spans="1:54" ht="15.75" customHeight="1">
      <c r="A55" s="463"/>
      <c r="B55" s="275" t="s">
        <v>49</v>
      </c>
      <c r="C55" s="146"/>
      <c r="D55" s="151" t="s">
        <v>48</v>
      </c>
      <c r="E55" s="145" t="s">
        <v>49</v>
      </c>
      <c r="F55" s="146"/>
      <c r="G55" s="147" t="s">
        <v>48</v>
      </c>
      <c r="H55" s="145" t="s">
        <v>30</v>
      </c>
      <c r="I55" s="146"/>
      <c r="J55" s="147" t="s">
        <v>48</v>
      </c>
      <c r="K55" s="142" t="s">
        <v>29</v>
      </c>
      <c r="L55" s="143"/>
      <c r="M55" s="144" t="s">
        <v>48</v>
      </c>
      <c r="N55" s="218" t="s">
        <v>29</v>
      </c>
      <c r="O55" s="219"/>
      <c r="P55" s="276" t="s">
        <v>48</v>
      </c>
      <c r="Q55" s="148" t="s">
        <v>29</v>
      </c>
      <c r="R55" s="149"/>
      <c r="S55" s="150" t="s">
        <v>48</v>
      </c>
      <c r="T55" s="148" t="s">
        <v>29</v>
      </c>
      <c r="U55" s="149"/>
      <c r="V55" s="277" t="s">
        <v>48</v>
      </c>
      <c r="W55" s="400"/>
      <c r="X55" s="212" t="s">
        <v>12</v>
      </c>
      <c r="Y55" s="212"/>
      <c r="Z55" s="229" t="s">
        <v>48</v>
      </c>
      <c r="AA55" s="200" t="s">
        <v>33</v>
      </c>
      <c r="AB55" s="201"/>
      <c r="AC55" s="228" t="s">
        <v>48</v>
      </c>
      <c r="AD55" s="180" t="s">
        <v>29</v>
      </c>
      <c r="AE55" s="181"/>
      <c r="AF55" s="182" t="s">
        <v>48</v>
      </c>
      <c r="AG55" s="212" t="s">
        <v>12</v>
      </c>
      <c r="AH55" s="212"/>
      <c r="AI55" s="213" t="s">
        <v>48</v>
      </c>
      <c r="AJ55" s="400"/>
      <c r="AK55" s="190" t="s">
        <v>29</v>
      </c>
      <c r="AL55" s="181"/>
      <c r="AM55" s="191" t="s">
        <v>48</v>
      </c>
      <c r="AN55" s="387"/>
      <c r="AO55" s="388"/>
      <c r="AP55" s="389"/>
      <c r="AQ55" s="183" t="s">
        <v>29</v>
      </c>
      <c r="AR55" s="184"/>
      <c r="AS55" s="192" t="s">
        <v>48</v>
      </c>
      <c r="AT55" s="180" t="s">
        <v>29</v>
      </c>
      <c r="AU55" s="181"/>
      <c r="AV55" s="191" t="s">
        <v>48</v>
      </c>
      <c r="AW55" s="183" t="s">
        <v>29</v>
      </c>
      <c r="AX55" s="184"/>
      <c r="AY55" s="192" t="s">
        <v>48</v>
      </c>
      <c r="AZ55" s="200" t="s">
        <v>49</v>
      </c>
      <c r="BA55" s="201"/>
      <c r="BB55" s="278" t="s">
        <v>48</v>
      </c>
    </row>
    <row r="56" spans="1:54" ht="15" customHeight="1">
      <c r="A56" s="459">
        <v>4</v>
      </c>
      <c r="B56" s="203">
        <v>15</v>
      </c>
      <c r="C56" s="166" t="s">
        <v>44</v>
      </c>
      <c r="D56" s="167">
        <v>46.5</v>
      </c>
      <c r="E56" s="204">
        <v>16</v>
      </c>
      <c r="F56" s="205" t="s">
        <v>44</v>
      </c>
      <c r="G56" s="223">
        <f>G52</f>
        <v>48.2</v>
      </c>
      <c r="H56" s="204">
        <v>17</v>
      </c>
      <c r="I56" s="205" t="s">
        <v>44</v>
      </c>
      <c r="J56" s="223">
        <v>45.4</v>
      </c>
      <c r="K56" s="381" t="s">
        <v>45</v>
      </c>
      <c r="L56" s="382"/>
      <c r="M56" s="383"/>
      <c r="N56" s="204">
        <v>19</v>
      </c>
      <c r="O56" s="205" t="s">
        <v>44</v>
      </c>
      <c r="P56" s="223">
        <v>47.6</v>
      </c>
      <c r="Q56" s="195">
        <v>20</v>
      </c>
      <c r="R56" s="196" t="s">
        <v>46</v>
      </c>
      <c r="S56" s="222">
        <v>78.099999999999994</v>
      </c>
      <c r="T56" s="159">
        <v>21</v>
      </c>
      <c r="U56" s="160" t="s">
        <v>44</v>
      </c>
      <c r="V56" s="171">
        <v>48.7</v>
      </c>
      <c r="W56" s="398">
        <v>4</v>
      </c>
      <c r="X56" s="216">
        <v>114</v>
      </c>
      <c r="Y56" s="205" t="s">
        <v>47</v>
      </c>
      <c r="Z56" s="223">
        <v>103.5</v>
      </c>
      <c r="AA56" s="204">
        <v>115</v>
      </c>
      <c r="AB56" s="205" t="s">
        <v>46</v>
      </c>
      <c r="AC56" s="223">
        <v>72.099999999999994</v>
      </c>
      <c r="AD56" s="165">
        <v>116</v>
      </c>
      <c r="AE56" s="166" t="s">
        <v>46</v>
      </c>
      <c r="AF56" s="173">
        <f>AF52</f>
        <v>72.2</v>
      </c>
      <c r="AG56" s="216">
        <v>117</v>
      </c>
      <c r="AH56" s="205" t="s">
        <v>47</v>
      </c>
      <c r="AI56" s="206">
        <v>102</v>
      </c>
      <c r="AJ56" s="398">
        <v>4</v>
      </c>
      <c r="AK56" s="203">
        <v>178</v>
      </c>
      <c r="AL56" s="166" t="s">
        <v>44</v>
      </c>
      <c r="AM56" s="167">
        <v>48.6</v>
      </c>
      <c r="AN56" s="159">
        <v>179</v>
      </c>
      <c r="AO56" s="160" t="s">
        <v>46</v>
      </c>
      <c r="AP56" s="171">
        <v>76.099999999999994</v>
      </c>
      <c r="AQ56" s="162"/>
      <c r="AR56" s="163"/>
      <c r="AS56" s="172"/>
      <c r="AT56" s="204">
        <v>181</v>
      </c>
      <c r="AU56" s="205" t="s">
        <v>46</v>
      </c>
      <c r="AV56" s="223">
        <v>70.099999999999994</v>
      </c>
      <c r="AW56" s="204">
        <v>182</v>
      </c>
      <c r="AX56" s="205" t="s">
        <v>46</v>
      </c>
      <c r="AY56" s="223">
        <v>69.8</v>
      </c>
      <c r="AZ56" s="165">
        <v>183</v>
      </c>
      <c r="BA56" s="166" t="s">
        <v>44</v>
      </c>
      <c r="BB56" s="238">
        <v>45.7</v>
      </c>
    </row>
    <row r="57" spans="1:54" ht="15.75" customHeight="1">
      <c r="A57" s="460"/>
      <c r="B57" s="458"/>
      <c r="C57" s="391"/>
      <c r="D57" s="391"/>
      <c r="E57" s="420"/>
      <c r="F57" s="391"/>
      <c r="G57" s="391"/>
      <c r="H57" s="420"/>
      <c r="I57" s="391"/>
      <c r="J57" s="391"/>
      <c r="K57" s="384"/>
      <c r="L57" s="385"/>
      <c r="M57" s="386"/>
      <c r="N57" s="420"/>
      <c r="O57" s="391"/>
      <c r="P57" s="391"/>
      <c r="Q57" s="419"/>
      <c r="R57" s="391"/>
      <c r="S57" s="391"/>
      <c r="T57" s="394"/>
      <c r="U57" s="391"/>
      <c r="V57" s="391"/>
      <c r="W57" s="399"/>
      <c r="X57" s="397"/>
      <c r="Y57" s="391"/>
      <c r="Z57" s="391"/>
      <c r="AA57" s="420"/>
      <c r="AB57" s="391"/>
      <c r="AC57" s="391"/>
      <c r="AD57" s="421"/>
      <c r="AE57" s="391"/>
      <c r="AF57" s="392"/>
      <c r="AG57" s="397"/>
      <c r="AH57" s="391"/>
      <c r="AI57" s="395"/>
      <c r="AJ57" s="399"/>
      <c r="AK57" s="279"/>
      <c r="AL57" s="219"/>
      <c r="AM57" s="219"/>
      <c r="AN57" s="148"/>
      <c r="AO57" s="149"/>
      <c r="AP57" s="149"/>
      <c r="AQ57" s="476" t="s">
        <v>51</v>
      </c>
      <c r="AR57" s="391"/>
      <c r="AS57" s="391"/>
      <c r="AT57" s="152"/>
      <c r="AU57" s="153"/>
      <c r="AV57" s="153"/>
      <c r="AW57" s="152"/>
      <c r="AX57" s="153"/>
      <c r="AY57" s="153"/>
      <c r="AZ57" s="218"/>
      <c r="BA57" s="219"/>
      <c r="BB57" s="239"/>
    </row>
    <row r="58" spans="1:54" ht="15.75" customHeight="1">
      <c r="A58" s="460"/>
      <c r="B58" s="208">
        <v>46500</v>
      </c>
      <c r="C58" s="177"/>
      <c r="D58" s="177">
        <f>B58*D56</f>
        <v>2162250</v>
      </c>
      <c r="E58" s="136">
        <f>E93</f>
        <v>60750</v>
      </c>
      <c r="F58" s="137"/>
      <c r="G58" s="137">
        <f>G56*E58</f>
        <v>2928150</v>
      </c>
      <c r="H58" s="136">
        <f>H93</f>
        <v>59500</v>
      </c>
      <c r="I58" s="137"/>
      <c r="J58" s="137">
        <f>H58*J56</f>
        <v>2701300</v>
      </c>
      <c r="K58" s="384"/>
      <c r="L58" s="385"/>
      <c r="M58" s="386"/>
      <c r="N58" s="136">
        <f>N93</f>
        <v>58500</v>
      </c>
      <c r="O58" s="137"/>
      <c r="P58" s="137">
        <f>N58*P56</f>
        <v>2784600</v>
      </c>
      <c r="Q58" s="130">
        <v>45000</v>
      </c>
      <c r="R58" s="131"/>
      <c r="S58" s="131">
        <f>Q58*S56</f>
        <v>3514499.9999999995</v>
      </c>
      <c r="T58" s="133">
        <v>41500</v>
      </c>
      <c r="U58" s="134"/>
      <c r="V58" s="134">
        <f>T58*V56</f>
        <v>2021050.0000000002</v>
      </c>
      <c r="W58" s="399"/>
      <c r="X58" s="444">
        <f>X93</f>
        <v>48500</v>
      </c>
      <c r="Y58" s="391"/>
      <c r="Z58" s="137">
        <f>X58*Z56</f>
        <v>5019750</v>
      </c>
      <c r="AA58" s="136">
        <f>AA93</f>
        <v>54500</v>
      </c>
      <c r="AB58" s="137"/>
      <c r="AC58" s="137">
        <f>AC56*AA58</f>
        <v>3929449.9999999995</v>
      </c>
      <c r="AD58" s="176">
        <v>47000</v>
      </c>
      <c r="AE58" s="177"/>
      <c r="AF58" s="178">
        <f>AD58*AF56</f>
        <v>3393400</v>
      </c>
      <c r="AG58" s="444">
        <f>AG93</f>
        <v>48000</v>
      </c>
      <c r="AH58" s="391"/>
      <c r="AI58" s="209">
        <f>AG58*AI56</f>
        <v>4896000</v>
      </c>
      <c r="AJ58" s="399"/>
      <c r="AK58" s="208">
        <v>46000</v>
      </c>
      <c r="AL58" s="177"/>
      <c r="AM58" s="177">
        <f>AK58*AM56</f>
        <v>2235600</v>
      </c>
      <c r="AN58" s="133">
        <v>44500</v>
      </c>
      <c r="AO58" s="134"/>
      <c r="AP58" s="134">
        <f>AP56*AN58</f>
        <v>3386449.9999999995</v>
      </c>
      <c r="AQ58" s="129"/>
      <c r="AR58" s="127"/>
      <c r="AS58" s="127"/>
      <c r="AT58" s="136">
        <f>AT93</f>
        <v>55500</v>
      </c>
      <c r="AU58" s="137"/>
      <c r="AV58" s="137">
        <f>AT58*AV56</f>
        <v>3890549.9999999995</v>
      </c>
      <c r="AW58" s="136">
        <f>AW93</f>
        <v>55500</v>
      </c>
      <c r="AX58" s="137"/>
      <c r="AY58" s="137">
        <f>AW58*AY56</f>
        <v>3873900</v>
      </c>
      <c r="AZ58" s="176">
        <v>47000</v>
      </c>
      <c r="BA58" s="177"/>
      <c r="BB58" s="240">
        <f>AZ58*BB56</f>
        <v>2147900</v>
      </c>
    </row>
    <row r="59" spans="1:54" ht="15.75" customHeight="1">
      <c r="A59" s="463"/>
      <c r="B59" s="210" t="s">
        <v>29</v>
      </c>
      <c r="C59" s="187"/>
      <c r="D59" s="188" t="s">
        <v>48</v>
      </c>
      <c r="E59" s="211" t="s">
        <v>12</v>
      </c>
      <c r="F59" s="212"/>
      <c r="G59" s="229" t="s">
        <v>48</v>
      </c>
      <c r="H59" s="211" t="s">
        <v>12</v>
      </c>
      <c r="I59" s="212"/>
      <c r="J59" s="229" t="s">
        <v>48</v>
      </c>
      <c r="K59" s="387"/>
      <c r="L59" s="388"/>
      <c r="M59" s="389"/>
      <c r="N59" s="211" t="s">
        <v>12</v>
      </c>
      <c r="O59" s="212"/>
      <c r="P59" s="229" t="s">
        <v>48</v>
      </c>
      <c r="Q59" s="200" t="s">
        <v>49</v>
      </c>
      <c r="R59" s="201"/>
      <c r="S59" s="228" t="s">
        <v>48</v>
      </c>
      <c r="T59" s="180" t="s">
        <v>29</v>
      </c>
      <c r="U59" s="181"/>
      <c r="V59" s="191" t="s">
        <v>48</v>
      </c>
      <c r="W59" s="400"/>
      <c r="X59" s="212" t="s">
        <v>12</v>
      </c>
      <c r="Y59" s="212"/>
      <c r="Z59" s="229" t="s">
        <v>48</v>
      </c>
      <c r="AA59" s="211" t="s">
        <v>12</v>
      </c>
      <c r="AB59" s="212"/>
      <c r="AC59" s="229" t="s">
        <v>48</v>
      </c>
      <c r="AD59" s="186" t="s">
        <v>29</v>
      </c>
      <c r="AE59" s="187"/>
      <c r="AF59" s="193" t="s">
        <v>48</v>
      </c>
      <c r="AG59" s="212" t="s">
        <v>12</v>
      </c>
      <c r="AH59" s="212"/>
      <c r="AI59" s="213" t="s">
        <v>48</v>
      </c>
      <c r="AJ59" s="400"/>
      <c r="AK59" s="210" t="s">
        <v>29</v>
      </c>
      <c r="AL59" s="187"/>
      <c r="AM59" s="188" t="s">
        <v>48</v>
      </c>
      <c r="AN59" s="180" t="s">
        <v>29</v>
      </c>
      <c r="AO59" s="181"/>
      <c r="AP59" s="191" t="s">
        <v>48</v>
      </c>
      <c r="AQ59" s="183"/>
      <c r="AR59" s="184"/>
      <c r="AS59" s="192"/>
      <c r="AT59" s="211" t="s">
        <v>12</v>
      </c>
      <c r="AU59" s="212"/>
      <c r="AV59" s="229" t="s">
        <v>48</v>
      </c>
      <c r="AW59" s="211" t="s">
        <v>12</v>
      </c>
      <c r="AX59" s="212"/>
      <c r="AY59" s="229" t="s">
        <v>48</v>
      </c>
      <c r="AZ59" s="186" t="s">
        <v>29</v>
      </c>
      <c r="BA59" s="187"/>
      <c r="BB59" s="280" t="s">
        <v>48</v>
      </c>
    </row>
    <row r="60" spans="1:54" ht="15.75" customHeight="1">
      <c r="A60" s="459">
        <v>3</v>
      </c>
      <c r="B60" s="281">
        <v>8</v>
      </c>
      <c r="C60" s="205" t="s">
        <v>44</v>
      </c>
      <c r="D60" s="223">
        <v>46.5</v>
      </c>
      <c r="E60" s="159">
        <v>9</v>
      </c>
      <c r="F60" s="160" t="s">
        <v>44</v>
      </c>
      <c r="G60" s="171">
        <v>46.6</v>
      </c>
      <c r="H60" s="204">
        <v>10</v>
      </c>
      <c r="I60" s="205" t="s">
        <v>44</v>
      </c>
      <c r="J60" s="223">
        <v>45.4</v>
      </c>
      <c r="K60" s="159">
        <v>11</v>
      </c>
      <c r="L60" s="160" t="s">
        <v>44</v>
      </c>
      <c r="M60" s="171">
        <v>44.3</v>
      </c>
      <c r="N60" s="204">
        <v>12</v>
      </c>
      <c r="O60" s="205" t="s">
        <v>44</v>
      </c>
      <c r="P60" s="223">
        <v>46</v>
      </c>
      <c r="Q60" s="195">
        <v>13</v>
      </c>
      <c r="R60" s="196" t="s">
        <v>46</v>
      </c>
      <c r="S60" s="222">
        <v>78.099999999999994</v>
      </c>
      <c r="T60" s="159">
        <v>14</v>
      </c>
      <c r="U60" s="160" t="s">
        <v>44</v>
      </c>
      <c r="V60" s="171">
        <v>48.7</v>
      </c>
      <c r="W60" s="398">
        <v>3</v>
      </c>
      <c r="X60" s="216">
        <v>110</v>
      </c>
      <c r="Y60" s="205" t="s">
        <v>47</v>
      </c>
      <c r="Z60" s="223">
        <v>103.5</v>
      </c>
      <c r="AA60" s="159">
        <v>111</v>
      </c>
      <c r="AB60" s="160" t="s">
        <v>46</v>
      </c>
      <c r="AC60" s="171">
        <v>70.5</v>
      </c>
      <c r="AD60" s="159">
        <v>112</v>
      </c>
      <c r="AE60" s="160" t="s">
        <v>46</v>
      </c>
      <c r="AF60" s="161">
        <v>70.599999999999994</v>
      </c>
      <c r="AG60" s="216">
        <v>113</v>
      </c>
      <c r="AH60" s="205" t="s">
        <v>47</v>
      </c>
      <c r="AI60" s="206">
        <v>102</v>
      </c>
      <c r="AJ60" s="398">
        <v>3</v>
      </c>
      <c r="AK60" s="170">
        <v>172</v>
      </c>
      <c r="AL60" s="160" t="s">
        <v>44</v>
      </c>
      <c r="AM60" s="171">
        <v>48.6</v>
      </c>
      <c r="AN60" s="159">
        <v>173</v>
      </c>
      <c r="AO60" s="160" t="s">
        <v>46</v>
      </c>
      <c r="AP60" s="171">
        <v>76.099999999999994</v>
      </c>
      <c r="AQ60" s="159">
        <v>174</v>
      </c>
      <c r="AR60" s="160" t="s">
        <v>44</v>
      </c>
      <c r="AS60" s="171">
        <v>46.7</v>
      </c>
      <c r="AT60" s="204">
        <v>175</v>
      </c>
      <c r="AU60" s="205" t="s">
        <v>46</v>
      </c>
      <c r="AV60" s="223">
        <v>68.7</v>
      </c>
      <c r="AW60" s="204">
        <v>176</v>
      </c>
      <c r="AX60" s="205" t="s">
        <v>46</v>
      </c>
      <c r="AY60" s="223">
        <v>68.2</v>
      </c>
      <c r="AZ60" s="195">
        <v>177</v>
      </c>
      <c r="BA60" s="196" t="s">
        <v>44</v>
      </c>
      <c r="BB60" s="282">
        <v>45.7</v>
      </c>
    </row>
    <row r="61" spans="1:54" ht="15.75" customHeight="1">
      <c r="A61" s="460"/>
      <c r="B61" s="402"/>
      <c r="C61" s="391"/>
      <c r="D61" s="391"/>
      <c r="E61" s="394"/>
      <c r="F61" s="391"/>
      <c r="G61" s="391"/>
      <c r="H61" s="420"/>
      <c r="I61" s="391"/>
      <c r="J61" s="391"/>
      <c r="K61" s="394"/>
      <c r="L61" s="391"/>
      <c r="M61" s="391"/>
      <c r="N61" s="420"/>
      <c r="O61" s="391"/>
      <c r="P61" s="391"/>
      <c r="Q61" s="419"/>
      <c r="R61" s="391"/>
      <c r="S61" s="391"/>
      <c r="T61" s="394"/>
      <c r="U61" s="391"/>
      <c r="V61" s="391"/>
      <c r="W61" s="399"/>
      <c r="X61" s="397"/>
      <c r="Y61" s="391"/>
      <c r="Z61" s="391"/>
      <c r="AA61" s="394"/>
      <c r="AB61" s="391"/>
      <c r="AC61" s="391"/>
      <c r="AD61" s="394"/>
      <c r="AE61" s="391"/>
      <c r="AF61" s="392"/>
      <c r="AG61" s="397"/>
      <c r="AH61" s="391"/>
      <c r="AI61" s="395"/>
      <c r="AJ61" s="399"/>
      <c r="AK61" s="217"/>
      <c r="AL61" s="149"/>
      <c r="AM61" s="149"/>
      <c r="AN61" s="148"/>
      <c r="AO61" s="149"/>
      <c r="AP61" s="149"/>
      <c r="AQ61" s="148"/>
      <c r="AR61" s="149"/>
      <c r="AS61" s="149"/>
      <c r="AT61" s="152"/>
      <c r="AU61" s="153"/>
      <c r="AV61" s="153"/>
      <c r="AW61" s="152"/>
      <c r="AX61" s="153"/>
      <c r="AY61" s="153"/>
      <c r="AZ61" s="145"/>
      <c r="BA61" s="146"/>
      <c r="BB61" s="272"/>
    </row>
    <row r="62" spans="1:54" ht="15.75" customHeight="1">
      <c r="A62" s="460"/>
      <c r="B62" s="140">
        <v>56000</v>
      </c>
      <c r="C62" s="137"/>
      <c r="D62" s="137">
        <f>B62*D60</f>
        <v>2604000</v>
      </c>
      <c r="E62" s="133">
        <v>44500</v>
      </c>
      <c r="F62" s="134"/>
      <c r="G62" s="134">
        <f>G60*E62</f>
        <v>2073700</v>
      </c>
      <c r="H62" s="136">
        <f>H93</f>
        <v>59500</v>
      </c>
      <c r="I62" s="137"/>
      <c r="J62" s="137">
        <f>H62*J60</f>
        <v>2701300</v>
      </c>
      <c r="K62" s="133">
        <v>44500</v>
      </c>
      <c r="L62" s="134"/>
      <c r="M62" s="134">
        <f>K62*M60</f>
        <v>1971349.9999999998</v>
      </c>
      <c r="N62" s="136">
        <f>N93</f>
        <v>58500</v>
      </c>
      <c r="O62" s="137"/>
      <c r="P62" s="137">
        <f>N62*P60</f>
        <v>2691000</v>
      </c>
      <c r="Q62" s="130">
        <v>44500</v>
      </c>
      <c r="R62" s="131"/>
      <c r="S62" s="131">
        <f>Q62*S60</f>
        <v>3475449.9999999995</v>
      </c>
      <c r="T62" s="133">
        <v>39500</v>
      </c>
      <c r="U62" s="134"/>
      <c r="V62" s="134">
        <f>T62*V60</f>
        <v>1923650</v>
      </c>
      <c r="W62" s="399"/>
      <c r="X62" s="444">
        <f>X93</f>
        <v>48500</v>
      </c>
      <c r="Y62" s="391"/>
      <c r="Z62" s="137">
        <f>X62*Z60</f>
        <v>5019750</v>
      </c>
      <c r="AA62" s="133">
        <v>41250</v>
      </c>
      <c r="AB62" s="134"/>
      <c r="AC62" s="134">
        <f>AC60*AA62</f>
        <v>2908125</v>
      </c>
      <c r="AD62" s="133">
        <v>38250</v>
      </c>
      <c r="AE62" s="134"/>
      <c r="AF62" s="135">
        <f>AD62*AF60</f>
        <v>2700450</v>
      </c>
      <c r="AG62" s="444">
        <f>AG93</f>
        <v>48000</v>
      </c>
      <c r="AH62" s="391"/>
      <c r="AI62" s="209">
        <f>AG62*AI60</f>
        <v>4896000</v>
      </c>
      <c r="AJ62" s="399"/>
      <c r="AK62" s="199">
        <v>41500</v>
      </c>
      <c r="AL62" s="134"/>
      <c r="AM62" s="134">
        <f>AK62*AM60</f>
        <v>2016900</v>
      </c>
      <c r="AN62" s="133">
        <v>39250</v>
      </c>
      <c r="AO62" s="134"/>
      <c r="AP62" s="134">
        <f>AP60*AN62</f>
        <v>2986925</v>
      </c>
      <c r="AQ62" s="133">
        <v>40500</v>
      </c>
      <c r="AR62" s="134"/>
      <c r="AS62" s="134">
        <f>AQ62*AS60</f>
        <v>1891350</v>
      </c>
      <c r="AT62" s="136">
        <f>AT93</f>
        <v>55500</v>
      </c>
      <c r="AU62" s="137"/>
      <c r="AV62" s="137">
        <f>AT62*AV60</f>
        <v>3812850</v>
      </c>
      <c r="AW62" s="136">
        <f>AW93</f>
        <v>55500</v>
      </c>
      <c r="AX62" s="137"/>
      <c r="AY62" s="137">
        <f>AW62*AY60</f>
        <v>3785100</v>
      </c>
      <c r="AZ62" s="130">
        <v>41500</v>
      </c>
      <c r="BA62" s="131"/>
      <c r="BB62" s="274">
        <f>AZ62*BB60</f>
        <v>1896550.0000000002</v>
      </c>
    </row>
    <row r="63" spans="1:54" ht="15.75" customHeight="1">
      <c r="A63" s="461"/>
      <c r="B63" s="283" t="s">
        <v>12</v>
      </c>
      <c r="C63" s="254"/>
      <c r="D63" s="255" t="s">
        <v>48</v>
      </c>
      <c r="E63" s="252" t="s">
        <v>29</v>
      </c>
      <c r="F63" s="242"/>
      <c r="G63" s="243" t="s">
        <v>48</v>
      </c>
      <c r="H63" s="256" t="s">
        <v>12</v>
      </c>
      <c r="I63" s="254"/>
      <c r="J63" s="255" t="s">
        <v>48</v>
      </c>
      <c r="K63" s="252" t="s">
        <v>29</v>
      </c>
      <c r="L63" s="242"/>
      <c r="M63" s="243" t="s">
        <v>48</v>
      </c>
      <c r="N63" s="256" t="s">
        <v>12</v>
      </c>
      <c r="O63" s="254"/>
      <c r="P63" s="255" t="s">
        <v>48</v>
      </c>
      <c r="Q63" s="249" t="s">
        <v>49</v>
      </c>
      <c r="R63" s="250"/>
      <c r="S63" s="284" t="s">
        <v>48</v>
      </c>
      <c r="T63" s="252" t="s">
        <v>29</v>
      </c>
      <c r="U63" s="242"/>
      <c r="V63" s="243" t="s">
        <v>48</v>
      </c>
      <c r="W63" s="412"/>
      <c r="X63" s="254" t="s">
        <v>12</v>
      </c>
      <c r="Y63" s="254"/>
      <c r="Z63" s="255" t="s">
        <v>48</v>
      </c>
      <c r="AA63" s="252" t="s">
        <v>29</v>
      </c>
      <c r="AB63" s="242"/>
      <c r="AC63" s="243" t="s">
        <v>48</v>
      </c>
      <c r="AD63" s="252" t="s">
        <v>29</v>
      </c>
      <c r="AE63" s="242"/>
      <c r="AF63" s="253" t="s">
        <v>48</v>
      </c>
      <c r="AG63" s="254" t="s">
        <v>12</v>
      </c>
      <c r="AH63" s="254"/>
      <c r="AI63" s="257" t="s">
        <v>48</v>
      </c>
      <c r="AJ63" s="412"/>
      <c r="AK63" s="241" t="s">
        <v>29</v>
      </c>
      <c r="AL63" s="242"/>
      <c r="AM63" s="243" t="s">
        <v>48</v>
      </c>
      <c r="AN63" s="252" t="s">
        <v>29</v>
      </c>
      <c r="AO63" s="242"/>
      <c r="AP63" s="243" t="s">
        <v>48</v>
      </c>
      <c r="AQ63" s="252" t="s">
        <v>29</v>
      </c>
      <c r="AR63" s="242"/>
      <c r="AS63" s="243" t="s">
        <v>48</v>
      </c>
      <c r="AT63" s="256" t="s">
        <v>12</v>
      </c>
      <c r="AU63" s="254"/>
      <c r="AV63" s="255" t="s">
        <v>48</v>
      </c>
      <c r="AW63" s="256" t="s">
        <v>12</v>
      </c>
      <c r="AX63" s="254"/>
      <c r="AY63" s="255" t="s">
        <v>48</v>
      </c>
      <c r="AZ63" s="249" t="s">
        <v>49</v>
      </c>
      <c r="BA63" s="250"/>
      <c r="BB63" s="285" t="s">
        <v>48</v>
      </c>
    </row>
    <row r="64" spans="1:54" ht="15.75" customHeight="1">
      <c r="A64" s="462">
        <v>2</v>
      </c>
      <c r="B64" s="269">
        <v>1</v>
      </c>
      <c r="C64" s="116" t="s">
        <v>44</v>
      </c>
      <c r="D64" s="266">
        <v>46.5</v>
      </c>
      <c r="E64" s="111">
        <v>2</v>
      </c>
      <c r="F64" s="109" t="s">
        <v>44</v>
      </c>
      <c r="G64" s="270">
        <f>'[2]Прайс кв.'!M3</f>
        <v>0</v>
      </c>
      <c r="H64" s="115">
        <v>3</v>
      </c>
      <c r="I64" s="116" t="s">
        <v>44</v>
      </c>
      <c r="J64" s="266">
        <v>45.4</v>
      </c>
      <c r="K64" s="111">
        <v>4</v>
      </c>
      <c r="L64" s="109" t="s">
        <v>44</v>
      </c>
      <c r="M64" s="270">
        <v>44.3</v>
      </c>
      <c r="N64" s="115">
        <v>5</v>
      </c>
      <c r="O64" s="116" t="s">
        <v>44</v>
      </c>
      <c r="P64" s="266">
        <v>46</v>
      </c>
      <c r="Q64" s="263">
        <v>6</v>
      </c>
      <c r="R64" s="264" t="s">
        <v>46</v>
      </c>
      <c r="S64" s="286">
        <v>78.099999999999994</v>
      </c>
      <c r="T64" s="118">
        <v>7</v>
      </c>
      <c r="U64" s="119" t="s">
        <v>44</v>
      </c>
      <c r="V64" s="268">
        <v>48.7</v>
      </c>
      <c r="W64" s="409">
        <v>2</v>
      </c>
      <c r="X64" s="124">
        <v>106</v>
      </c>
      <c r="Y64" s="119" t="s">
        <v>47</v>
      </c>
      <c r="Z64" s="120">
        <v>103.5</v>
      </c>
      <c r="AA64" s="111">
        <v>107</v>
      </c>
      <c r="AB64" s="109" t="s">
        <v>46</v>
      </c>
      <c r="AC64" s="270">
        <v>70.5</v>
      </c>
      <c r="AD64" s="111">
        <v>108</v>
      </c>
      <c r="AE64" s="109" t="s">
        <v>46</v>
      </c>
      <c r="AF64" s="110">
        <v>70.599999999999994</v>
      </c>
      <c r="AG64" s="121">
        <v>109</v>
      </c>
      <c r="AH64" s="116" t="s">
        <v>47</v>
      </c>
      <c r="AI64" s="123">
        <v>102</v>
      </c>
      <c r="AJ64" s="409">
        <v>2</v>
      </c>
      <c r="AK64" s="269">
        <v>166</v>
      </c>
      <c r="AL64" s="116" t="s">
        <v>44</v>
      </c>
      <c r="AM64" s="266">
        <v>48.6</v>
      </c>
      <c r="AN64" s="115">
        <v>167</v>
      </c>
      <c r="AO64" s="116" t="s">
        <v>46</v>
      </c>
      <c r="AP64" s="266">
        <v>76.099999999999994</v>
      </c>
      <c r="AQ64" s="111">
        <v>168</v>
      </c>
      <c r="AR64" s="109" t="s">
        <v>44</v>
      </c>
      <c r="AS64" s="110">
        <v>46.7</v>
      </c>
      <c r="AT64" s="287">
        <v>169</v>
      </c>
      <c r="AU64" s="113" t="s">
        <v>46</v>
      </c>
      <c r="AV64" s="288">
        <v>68.7</v>
      </c>
      <c r="AW64" s="472" t="s">
        <v>45</v>
      </c>
      <c r="AX64" s="473"/>
      <c r="AY64" s="474"/>
      <c r="AZ64" s="115">
        <v>171</v>
      </c>
      <c r="BA64" s="116" t="s">
        <v>44</v>
      </c>
      <c r="BB64" s="289">
        <v>45.7</v>
      </c>
    </row>
    <row r="65" spans="1:54" ht="15.75" customHeight="1">
      <c r="A65" s="460"/>
      <c r="B65" s="396"/>
      <c r="C65" s="391"/>
      <c r="D65" s="391"/>
      <c r="E65" s="393"/>
      <c r="F65" s="391"/>
      <c r="G65" s="391"/>
      <c r="H65" s="394"/>
      <c r="I65" s="391"/>
      <c r="J65" s="391"/>
      <c r="K65" s="393"/>
      <c r="L65" s="391"/>
      <c r="M65" s="391"/>
      <c r="N65" s="394"/>
      <c r="O65" s="391"/>
      <c r="P65" s="391"/>
      <c r="Q65" s="421"/>
      <c r="R65" s="391"/>
      <c r="S65" s="391"/>
      <c r="T65" s="420"/>
      <c r="U65" s="391"/>
      <c r="V65" s="395"/>
      <c r="W65" s="399"/>
      <c r="X65" s="402"/>
      <c r="Y65" s="391"/>
      <c r="Z65" s="391"/>
      <c r="AA65" s="393"/>
      <c r="AB65" s="391"/>
      <c r="AC65" s="391"/>
      <c r="AD65" s="393"/>
      <c r="AE65" s="391"/>
      <c r="AF65" s="392"/>
      <c r="AG65" s="433"/>
      <c r="AH65" s="391"/>
      <c r="AI65" s="395"/>
      <c r="AJ65" s="399"/>
      <c r="AK65" s="396"/>
      <c r="AL65" s="391"/>
      <c r="AM65" s="391"/>
      <c r="AN65" s="394"/>
      <c r="AO65" s="391"/>
      <c r="AP65" s="391"/>
      <c r="AQ65" s="393"/>
      <c r="AR65" s="391"/>
      <c r="AS65" s="392"/>
      <c r="AT65" s="464"/>
      <c r="AU65" s="391"/>
      <c r="AV65" s="395"/>
      <c r="AW65" s="384"/>
      <c r="AX65" s="385"/>
      <c r="AY65" s="386"/>
      <c r="AZ65" s="394"/>
      <c r="BA65" s="391"/>
      <c r="BB65" s="434"/>
    </row>
    <row r="66" spans="1:54" ht="15.75" customHeight="1">
      <c r="A66" s="460"/>
      <c r="B66" s="199">
        <v>37500</v>
      </c>
      <c r="C66" s="134"/>
      <c r="D66" s="134">
        <f>B66*D64</f>
        <v>1743750</v>
      </c>
      <c r="E66" s="129">
        <v>38000</v>
      </c>
      <c r="F66" s="127"/>
      <c r="G66" s="127">
        <f>G64*E66</f>
        <v>0</v>
      </c>
      <c r="H66" s="133">
        <v>37000</v>
      </c>
      <c r="I66" s="134"/>
      <c r="J66" s="134">
        <f>H66*J64</f>
        <v>1679800</v>
      </c>
      <c r="K66" s="129">
        <v>35250</v>
      </c>
      <c r="L66" s="127"/>
      <c r="M66" s="127">
        <f>K66*M64</f>
        <v>1561575</v>
      </c>
      <c r="N66" s="133">
        <v>37000</v>
      </c>
      <c r="O66" s="134"/>
      <c r="P66" s="134">
        <f>N66*P64</f>
        <v>1702000</v>
      </c>
      <c r="Q66" s="176">
        <v>43000</v>
      </c>
      <c r="R66" s="177"/>
      <c r="S66" s="177">
        <f>Q66*S64</f>
        <v>3358299.9999999995</v>
      </c>
      <c r="T66" s="136">
        <v>55000</v>
      </c>
      <c r="U66" s="137"/>
      <c r="V66" s="209">
        <f>T66*V64</f>
        <v>2678500</v>
      </c>
      <c r="W66" s="399"/>
      <c r="X66" s="401">
        <f>X91</f>
        <v>47500</v>
      </c>
      <c r="Y66" s="391"/>
      <c r="Z66" s="137">
        <f>X66*Z64</f>
        <v>4916250</v>
      </c>
      <c r="AA66" s="129">
        <v>34750</v>
      </c>
      <c r="AB66" s="127"/>
      <c r="AC66" s="127">
        <f>AC64*AA66</f>
        <v>2449875</v>
      </c>
      <c r="AD66" s="129">
        <v>35500</v>
      </c>
      <c r="AE66" s="127"/>
      <c r="AF66" s="128">
        <f>AD66*AF64</f>
        <v>2506300</v>
      </c>
      <c r="AG66" s="440">
        <v>34250</v>
      </c>
      <c r="AH66" s="391"/>
      <c r="AI66" s="139">
        <f>AG66*AI64</f>
        <v>3493500</v>
      </c>
      <c r="AJ66" s="399"/>
      <c r="AK66" s="411">
        <v>36000</v>
      </c>
      <c r="AL66" s="391"/>
      <c r="AM66" s="134">
        <f>AK66*AM64</f>
        <v>1749600</v>
      </c>
      <c r="AN66" s="133">
        <v>40250</v>
      </c>
      <c r="AO66" s="134"/>
      <c r="AP66" s="134">
        <f>AP64*AN66</f>
        <v>3063025</v>
      </c>
      <c r="AQ66" s="129">
        <v>36000</v>
      </c>
      <c r="AR66" s="127"/>
      <c r="AS66" s="128">
        <f>AQ66*AS64</f>
        <v>1681200</v>
      </c>
      <c r="AT66" s="470">
        <v>48000</v>
      </c>
      <c r="AU66" s="391"/>
      <c r="AV66" s="227">
        <f>AT66*AV64</f>
        <v>3297600</v>
      </c>
      <c r="AW66" s="384"/>
      <c r="AX66" s="385"/>
      <c r="AY66" s="386"/>
      <c r="AZ66" s="133">
        <v>37000</v>
      </c>
      <c r="BA66" s="134"/>
      <c r="BB66" s="179">
        <f>AZ66*BB64</f>
        <v>1690900</v>
      </c>
    </row>
    <row r="67" spans="1:54" ht="15.75" customHeight="1">
      <c r="A67" s="461"/>
      <c r="B67" s="241" t="s">
        <v>29</v>
      </c>
      <c r="C67" s="242"/>
      <c r="D67" s="243" t="s">
        <v>48</v>
      </c>
      <c r="E67" s="290" t="s">
        <v>29</v>
      </c>
      <c r="F67" s="247"/>
      <c r="G67" s="248" t="s">
        <v>48</v>
      </c>
      <c r="H67" s="252" t="s">
        <v>29</v>
      </c>
      <c r="I67" s="242"/>
      <c r="J67" s="243" t="s">
        <v>48</v>
      </c>
      <c r="K67" s="290" t="s">
        <v>29</v>
      </c>
      <c r="L67" s="247"/>
      <c r="M67" s="248" t="s">
        <v>48</v>
      </c>
      <c r="N67" s="252" t="s">
        <v>29</v>
      </c>
      <c r="O67" s="242"/>
      <c r="P67" s="243" t="s">
        <v>48</v>
      </c>
      <c r="Q67" s="244" t="s">
        <v>13</v>
      </c>
      <c r="R67" s="245"/>
      <c r="S67" s="246" t="s">
        <v>48</v>
      </c>
      <c r="T67" s="256" t="s">
        <v>12</v>
      </c>
      <c r="U67" s="254"/>
      <c r="V67" s="257" t="s">
        <v>48</v>
      </c>
      <c r="W67" s="412"/>
      <c r="X67" s="283" t="s">
        <v>12</v>
      </c>
      <c r="Y67" s="254"/>
      <c r="Z67" s="255" t="s">
        <v>48</v>
      </c>
      <c r="AA67" s="290" t="s">
        <v>29</v>
      </c>
      <c r="AB67" s="247"/>
      <c r="AC67" s="248" t="s">
        <v>48</v>
      </c>
      <c r="AD67" s="290" t="s">
        <v>29</v>
      </c>
      <c r="AE67" s="247"/>
      <c r="AF67" s="291" t="s">
        <v>48</v>
      </c>
      <c r="AG67" s="242" t="s">
        <v>29</v>
      </c>
      <c r="AH67" s="242"/>
      <c r="AI67" s="292" t="s">
        <v>48</v>
      </c>
      <c r="AJ67" s="412"/>
      <c r="AK67" s="241" t="s">
        <v>29</v>
      </c>
      <c r="AL67" s="242"/>
      <c r="AM67" s="243" t="s">
        <v>48</v>
      </c>
      <c r="AN67" s="252" t="s">
        <v>29</v>
      </c>
      <c r="AO67" s="242"/>
      <c r="AP67" s="243" t="s">
        <v>48</v>
      </c>
      <c r="AQ67" s="290" t="s">
        <v>29</v>
      </c>
      <c r="AR67" s="247"/>
      <c r="AS67" s="291" t="s">
        <v>48</v>
      </c>
      <c r="AT67" s="250" t="s">
        <v>33</v>
      </c>
      <c r="AU67" s="250"/>
      <c r="AV67" s="293" t="s">
        <v>48</v>
      </c>
      <c r="AW67" s="487"/>
      <c r="AX67" s="488"/>
      <c r="AY67" s="489"/>
      <c r="AZ67" s="252" t="s">
        <v>29</v>
      </c>
      <c r="BA67" s="242"/>
      <c r="BB67" s="294" t="s">
        <v>48</v>
      </c>
    </row>
    <row r="68" spans="1:54" ht="15.75" customHeight="1">
      <c r="A68" s="482">
        <v>1</v>
      </c>
      <c r="B68" s="295"/>
      <c r="C68" s="296"/>
      <c r="D68" s="297"/>
      <c r="E68" s="298"/>
      <c r="F68" s="296"/>
      <c r="G68" s="297"/>
      <c r="H68" s="298"/>
      <c r="I68" s="296"/>
      <c r="J68" s="297"/>
      <c r="K68" s="298"/>
      <c r="L68" s="296"/>
      <c r="M68" s="297"/>
      <c r="N68" s="298"/>
      <c r="O68" s="296"/>
      <c r="P68" s="297"/>
      <c r="Q68" s="298"/>
      <c r="R68" s="296"/>
      <c r="S68" s="297"/>
      <c r="T68" s="298"/>
      <c r="U68" s="296"/>
      <c r="V68" s="299"/>
      <c r="W68" s="478">
        <v>1</v>
      </c>
      <c r="X68" s="300"/>
      <c r="Y68" s="296"/>
      <c r="Z68" s="297"/>
      <c r="AA68" s="298"/>
      <c r="AB68" s="296"/>
      <c r="AC68" s="297"/>
      <c r="AD68" s="298"/>
      <c r="AE68" s="296"/>
      <c r="AF68" s="297"/>
      <c r="AG68" s="298"/>
      <c r="AH68" s="296"/>
      <c r="AI68" s="299"/>
      <c r="AJ68" s="478">
        <v>1</v>
      </c>
      <c r="AK68" s="300"/>
      <c r="AL68" s="296"/>
      <c r="AM68" s="297"/>
      <c r="AN68" s="298"/>
      <c r="AO68" s="296"/>
      <c r="AP68" s="297"/>
      <c r="AQ68" s="298"/>
      <c r="AR68" s="296"/>
      <c r="AS68" s="297"/>
      <c r="AT68" s="298"/>
      <c r="AU68" s="296"/>
      <c r="AV68" s="297"/>
      <c r="AW68" s="298"/>
      <c r="AX68" s="296"/>
      <c r="AY68" s="297"/>
      <c r="AZ68" s="298"/>
      <c r="BA68" s="296"/>
      <c r="BB68" s="299"/>
    </row>
    <row r="69" spans="1:54" ht="15.75" customHeight="1">
      <c r="A69" s="483"/>
      <c r="B69" s="430"/>
      <c r="C69" s="385"/>
      <c r="D69" s="385"/>
      <c r="E69" s="415"/>
      <c r="F69" s="385"/>
      <c r="G69" s="385"/>
      <c r="H69" s="415"/>
      <c r="I69" s="385"/>
      <c r="J69" s="385"/>
      <c r="K69" s="415"/>
      <c r="L69" s="385"/>
      <c r="M69" s="385"/>
      <c r="N69" s="415"/>
      <c r="O69" s="385"/>
      <c r="P69" s="385"/>
      <c r="Q69" s="415"/>
      <c r="R69" s="385"/>
      <c r="S69" s="385"/>
      <c r="T69" s="415"/>
      <c r="U69" s="385"/>
      <c r="V69" s="416"/>
      <c r="W69" s="399"/>
      <c r="X69" s="414"/>
      <c r="Y69" s="385"/>
      <c r="Z69" s="385"/>
      <c r="AA69" s="415"/>
      <c r="AB69" s="385"/>
      <c r="AC69" s="385"/>
      <c r="AD69" s="415"/>
      <c r="AE69" s="385"/>
      <c r="AF69" s="385"/>
      <c r="AG69" s="415"/>
      <c r="AH69" s="385"/>
      <c r="AI69" s="416"/>
      <c r="AJ69" s="399"/>
      <c r="AK69" s="414"/>
      <c r="AL69" s="385"/>
      <c r="AM69" s="385"/>
      <c r="AN69" s="415"/>
      <c r="AO69" s="385"/>
      <c r="AP69" s="385"/>
      <c r="AQ69" s="415"/>
      <c r="AR69" s="385"/>
      <c r="AS69" s="385"/>
      <c r="AT69" s="415"/>
      <c r="AU69" s="385"/>
      <c r="AV69" s="385"/>
      <c r="AW69" s="415"/>
      <c r="AX69" s="385"/>
      <c r="AY69" s="385"/>
      <c r="AZ69" s="415"/>
      <c r="BA69" s="385"/>
      <c r="BB69" s="416"/>
    </row>
    <row r="70" spans="1:54" ht="15.75" customHeight="1">
      <c r="A70" s="483"/>
      <c r="B70" s="432"/>
      <c r="C70" s="385"/>
      <c r="D70" s="301"/>
      <c r="E70" s="422"/>
      <c r="F70" s="385"/>
      <c r="G70" s="301"/>
      <c r="H70" s="422"/>
      <c r="I70" s="385"/>
      <c r="J70" s="301"/>
      <c r="K70" s="422"/>
      <c r="L70" s="385"/>
      <c r="M70" s="301"/>
      <c r="N70" s="422"/>
      <c r="O70" s="385"/>
      <c r="P70" s="301"/>
      <c r="Q70" s="422"/>
      <c r="R70" s="385"/>
      <c r="S70" s="301"/>
      <c r="T70" s="422"/>
      <c r="U70" s="385"/>
      <c r="V70" s="302"/>
      <c r="W70" s="399"/>
      <c r="X70" s="423"/>
      <c r="Y70" s="385"/>
      <c r="Z70" s="301"/>
      <c r="AA70" s="422"/>
      <c r="AB70" s="385"/>
      <c r="AC70" s="301"/>
      <c r="AD70" s="422"/>
      <c r="AE70" s="385"/>
      <c r="AF70" s="301"/>
      <c r="AG70" s="422"/>
      <c r="AH70" s="385"/>
      <c r="AI70" s="302"/>
      <c r="AJ70" s="399"/>
      <c r="AK70" s="423"/>
      <c r="AL70" s="385"/>
      <c r="AM70" s="301"/>
      <c r="AN70" s="422"/>
      <c r="AO70" s="385"/>
      <c r="AP70" s="301"/>
      <c r="AQ70" s="422"/>
      <c r="AR70" s="385"/>
      <c r="AS70" s="301"/>
      <c r="AT70" s="422"/>
      <c r="AU70" s="385"/>
      <c r="AV70" s="301"/>
      <c r="AW70" s="422"/>
      <c r="AX70" s="385"/>
      <c r="AY70" s="301"/>
      <c r="AZ70" s="422"/>
      <c r="BA70" s="385"/>
      <c r="BB70" s="302"/>
    </row>
    <row r="71" spans="1:54" ht="15.75" customHeight="1">
      <c r="A71" s="484"/>
      <c r="B71" s="431"/>
      <c r="C71" s="407"/>
      <c r="D71" s="303"/>
      <c r="E71" s="429"/>
      <c r="F71" s="407"/>
      <c r="G71" s="303"/>
      <c r="H71" s="429"/>
      <c r="I71" s="407"/>
      <c r="J71" s="303"/>
      <c r="K71" s="429"/>
      <c r="L71" s="407"/>
      <c r="M71" s="303"/>
      <c r="N71" s="429"/>
      <c r="O71" s="407"/>
      <c r="P71" s="303"/>
      <c r="Q71" s="429"/>
      <c r="R71" s="407"/>
      <c r="S71" s="303"/>
      <c r="T71" s="429"/>
      <c r="U71" s="407"/>
      <c r="V71" s="304"/>
      <c r="W71" s="479"/>
      <c r="X71" s="424"/>
      <c r="Y71" s="407"/>
      <c r="Z71" s="303"/>
      <c r="AA71" s="429"/>
      <c r="AB71" s="407"/>
      <c r="AC71" s="303"/>
      <c r="AD71" s="429"/>
      <c r="AE71" s="407"/>
      <c r="AF71" s="303"/>
      <c r="AG71" s="429"/>
      <c r="AH71" s="407"/>
      <c r="AI71" s="304"/>
      <c r="AJ71" s="479"/>
      <c r="AK71" s="424"/>
      <c r="AL71" s="407"/>
      <c r="AM71" s="303"/>
      <c r="AN71" s="429"/>
      <c r="AO71" s="407"/>
      <c r="AP71" s="303"/>
      <c r="AQ71" s="429"/>
      <c r="AR71" s="407"/>
      <c r="AS71" s="303"/>
      <c r="AT71" s="429"/>
      <c r="AU71" s="407"/>
      <c r="AV71" s="303"/>
      <c r="AW71" s="429"/>
      <c r="AX71" s="407"/>
      <c r="AY71" s="303"/>
      <c r="AZ71" s="429"/>
      <c r="BA71" s="407"/>
      <c r="BB71" s="304"/>
    </row>
    <row r="72" spans="1:54" ht="14.25" customHeight="1">
      <c r="A72" s="305" t="s">
        <v>52</v>
      </c>
      <c r="B72" s="426">
        <v>1</v>
      </c>
      <c r="C72" s="427"/>
      <c r="D72" s="428"/>
      <c r="E72" s="426">
        <v>2</v>
      </c>
      <c r="F72" s="427"/>
      <c r="G72" s="428"/>
      <c r="H72" s="426">
        <v>3</v>
      </c>
      <c r="I72" s="427"/>
      <c r="J72" s="428"/>
      <c r="K72" s="426">
        <v>4</v>
      </c>
      <c r="L72" s="427"/>
      <c r="M72" s="428"/>
      <c r="N72" s="426">
        <v>5</v>
      </c>
      <c r="O72" s="427"/>
      <c r="P72" s="428"/>
      <c r="Q72" s="426">
        <v>6</v>
      </c>
      <c r="R72" s="427"/>
      <c r="S72" s="428"/>
      <c r="T72" s="426">
        <v>7</v>
      </c>
      <c r="U72" s="427"/>
      <c r="V72" s="428"/>
      <c r="W72" s="306"/>
      <c r="X72" s="426">
        <v>8</v>
      </c>
      <c r="Y72" s="427"/>
      <c r="Z72" s="428"/>
      <c r="AA72" s="426">
        <v>9</v>
      </c>
      <c r="AB72" s="427"/>
      <c r="AC72" s="428"/>
      <c r="AD72" s="426">
        <v>10</v>
      </c>
      <c r="AE72" s="427"/>
      <c r="AF72" s="428"/>
      <c r="AG72" s="426">
        <v>11</v>
      </c>
      <c r="AH72" s="427"/>
      <c r="AI72" s="428"/>
      <c r="AJ72" s="306"/>
      <c r="AK72" s="426">
        <v>12</v>
      </c>
      <c r="AL72" s="427"/>
      <c r="AM72" s="428"/>
      <c r="AN72" s="426">
        <v>13</v>
      </c>
      <c r="AO72" s="427"/>
      <c r="AP72" s="428"/>
      <c r="AQ72" s="426">
        <v>14</v>
      </c>
      <c r="AR72" s="427"/>
      <c r="AS72" s="428"/>
      <c r="AT72" s="426">
        <v>15</v>
      </c>
      <c r="AU72" s="427"/>
      <c r="AV72" s="428"/>
      <c r="AW72" s="426">
        <v>16</v>
      </c>
      <c r="AX72" s="427"/>
      <c r="AY72" s="428"/>
      <c r="AZ72" s="426">
        <v>17</v>
      </c>
      <c r="BA72" s="427"/>
      <c r="BB72" s="428"/>
    </row>
    <row r="73" spans="1:54" ht="13.5" hidden="1" customHeight="1">
      <c r="A73" s="95"/>
      <c r="T73" s="95"/>
      <c r="U73" s="95"/>
      <c r="V73" s="95"/>
    </row>
    <row r="74" spans="1:54" ht="15.75" hidden="1" customHeight="1">
      <c r="A74" s="307" t="s">
        <v>53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</row>
    <row r="75" spans="1:54" ht="15.75" hidden="1" customHeight="1"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308"/>
      <c r="AL75" s="308"/>
      <c r="AM75" s="308"/>
      <c r="AN75" s="308"/>
      <c r="AO75" s="308"/>
      <c r="AP75" s="308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</row>
    <row r="76" spans="1:54" ht="15.75" hidden="1" customHeight="1">
      <c r="A76" s="309" t="s">
        <v>54</v>
      </c>
      <c r="B76" s="413">
        <v>40000</v>
      </c>
      <c r="C76" s="404"/>
      <c r="D76" s="405"/>
      <c r="E76" s="413"/>
      <c r="F76" s="404"/>
      <c r="G76" s="405"/>
      <c r="H76" s="403">
        <v>40000</v>
      </c>
      <c r="I76" s="404"/>
      <c r="J76" s="405"/>
      <c r="K76" s="413"/>
      <c r="L76" s="404"/>
      <c r="M76" s="405"/>
      <c r="N76" s="403">
        <v>41000</v>
      </c>
      <c r="O76" s="404"/>
      <c r="P76" s="405"/>
      <c r="Q76" s="403">
        <v>39250</v>
      </c>
      <c r="R76" s="404"/>
      <c r="S76" s="405"/>
      <c r="T76" s="403">
        <v>39000</v>
      </c>
      <c r="U76" s="404"/>
      <c r="V76" s="405"/>
      <c r="W76" s="485"/>
      <c r="X76" s="403">
        <v>38250</v>
      </c>
      <c r="Y76" s="404"/>
      <c r="Z76" s="405"/>
      <c r="AA76" s="413"/>
      <c r="AB76" s="404"/>
      <c r="AC76" s="405"/>
      <c r="AD76" s="413"/>
      <c r="AE76" s="404"/>
      <c r="AF76" s="405"/>
      <c r="AG76" s="403">
        <v>38250</v>
      </c>
      <c r="AH76" s="404"/>
      <c r="AI76" s="405"/>
      <c r="AJ76" s="485"/>
      <c r="AK76" s="403">
        <v>39000</v>
      </c>
      <c r="AL76" s="404"/>
      <c r="AM76" s="405"/>
      <c r="AN76" s="403">
        <v>39250</v>
      </c>
      <c r="AO76" s="404"/>
      <c r="AP76" s="405"/>
      <c r="AQ76" s="413"/>
      <c r="AR76" s="404"/>
      <c r="AS76" s="405"/>
      <c r="AT76" s="403">
        <v>41750</v>
      </c>
      <c r="AU76" s="404"/>
      <c r="AV76" s="405"/>
      <c r="AW76" s="413"/>
      <c r="AX76" s="404"/>
      <c r="AY76" s="405"/>
      <c r="AZ76" s="403">
        <v>40000</v>
      </c>
      <c r="BA76" s="404"/>
      <c r="BB76" s="405"/>
    </row>
    <row r="77" spans="1:54" ht="15.75" hidden="1" customHeight="1">
      <c r="A77" s="310" t="s">
        <v>55</v>
      </c>
      <c r="B77" s="406"/>
      <c r="C77" s="407"/>
      <c r="D77" s="408"/>
      <c r="E77" s="406"/>
      <c r="F77" s="407"/>
      <c r="G77" s="408"/>
      <c r="H77" s="406"/>
      <c r="I77" s="407"/>
      <c r="J77" s="408"/>
      <c r="K77" s="406"/>
      <c r="L77" s="407"/>
      <c r="M77" s="408"/>
      <c r="N77" s="406"/>
      <c r="O77" s="407"/>
      <c r="P77" s="408"/>
      <c r="Q77" s="406"/>
      <c r="R77" s="407"/>
      <c r="S77" s="408"/>
      <c r="T77" s="406"/>
      <c r="U77" s="407"/>
      <c r="V77" s="408"/>
      <c r="W77" s="486"/>
      <c r="X77" s="406"/>
      <c r="Y77" s="407"/>
      <c r="Z77" s="408"/>
      <c r="AA77" s="406"/>
      <c r="AB77" s="407"/>
      <c r="AC77" s="408"/>
      <c r="AD77" s="406"/>
      <c r="AE77" s="407"/>
      <c r="AF77" s="408"/>
      <c r="AG77" s="406"/>
      <c r="AH77" s="407"/>
      <c r="AI77" s="408"/>
      <c r="AJ77" s="486"/>
      <c r="AK77" s="406"/>
      <c r="AL77" s="407"/>
      <c r="AM77" s="408"/>
      <c r="AN77" s="406"/>
      <c r="AO77" s="407"/>
      <c r="AP77" s="408"/>
      <c r="AQ77" s="406"/>
      <c r="AR77" s="407"/>
      <c r="AS77" s="408"/>
      <c r="AT77" s="406"/>
      <c r="AU77" s="407"/>
      <c r="AV77" s="408"/>
      <c r="AW77" s="406"/>
      <c r="AX77" s="407"/>
      <c r="AY77" s="408"/>
      <c r="AZ77" s="406"/>
      <c r="BA77" s="407"/>
      <c r="BB77" s="408"/>
    </row>
    <row r="78" spans="1:54" ht="15.75" hidden="1" customHeight="1">
      <c r="A78" s="309" t="s">
        <v>56</v>
      </c>
      <c r="B78" s="413">
        <v>42000</v>
      </c>
      <c r="C78" s="404"/>
      <c r="D78" s="405"/>
      <c r="E78" s="413">
        <v>43000</v>
      </c>
      <c r="F78" s="404"/>
      <c r="G78" s="405"/>
      <c r="H78" s="413">
        <v>44000</v>
      </c>
      <c r="I78" s="404"/>
      <c r="J78" s="405"/>
      <c r="K78" s="413">
        <v>43000</v>
      </c>
      <c r="L78" s="404"/>
      <c r="M78" s="405"/>
      <c r="N78" s="403">
        <v>42000</v>
      </c>
      <c r="O78" s="404"/>
      <c r="P78" s="405"/>
      <c r="Q78" s="403">
        <v>41250</v>
      </c>
      <c r="R78" s="404"/>
      <c r="S78" s="405"/>
      <c r="T78" s="403">
        <v>41000</v>
      </c>
      <c r="U78" s="404"/>
      <c r="V78" s="405"/>
      <c r="W78" s="417"/>
      <c r="X78" s="403">
        <v>38750</v>
      </c>
      <c r="Y78" s="404"/>
      <c r="Z78" s="405"/>
      <c r="AA78" s="403">
        <v>41250</v>
      </c>
      <c r="AB78" s="404"/>
      <c r="AC78" s="405"/>
      <c r="AD78" s="403">
        <v>41250</v>
      </c>
      <c r="AE78" s="404"/>
      <c r="AF78" s="405"/>
      <c r="AG78" s="403">
        <v>38750</v>
      </c>
      <c r="AH78" s="404"/>
      <c r="AI78" s="405"/>
      <c r="AJ78" s="417"/>
      <c r="AK78" s="403">
        <v>41000</v>
      </c>
      <c r="AL78" s="404"/>
      <c r="AM78" s="405"/>
      <c r="AN78" s="403">
        <v>41250</v>
      </c>
      <c r="AO78" s="404"/>
      <c r="AP78" s="405"/>
      <c r="AQ78" s="403">
        <v>43000</v>
      </c>
      <c r="AR78" s="404"/>
      <c r="AS78" s="405"/>
      <c r="AT78" s="413">
        <v>42750</v>
      </c>
      <c r="AU78" s="404"/>
      <c r="AV78" s="405"/>
      <c r="AW78" s="413">
        <v>44750</v>
      </c>
      <c r="AX78" s="404"/>
      <c r="AY78" s="405"/>
      <c r="AZ78" s="403">
        <v>42000</v>
      </c>
      <c r="BA78" s="404"/>
      <c r="BB78" s="405"/>
    </row>
    <row r="79" spans="1:54" ht="15.75" hidden="1" customHeight="1">
      <c r="A79" s="310" t="s">
        <v>57</v>
      </c>
      <c r="B79" s="406"/>
      <c r="C79" s="407"/>
      <c r="D79" s="408"/>
      <c r="E79" s="406"/>
      <c r="F79" s="407"/>
      <c r="G79" s="408"/>
      <c r="H79" s="406"/>
      <c r="I79" s="407"/>
      <c r="J79" s="408"/>
      <c r="K79" s="406"/>
      <c r="L79" s="407"/>
      <c r="M79" s="408"/>
      <c r="N79" s="406"/>
      <c r="O79" s="407"/>
      <c r="P79" s="408"/>
      <c r="Q79" s="406"/>
      <c r="R79" s="407"/>
      <c r="S79" s="408"/>
      <c r="T79" s="406"/>
      <c r="U79" s="407"/>
      <c r="V79" s="408"/>
      <c r="W79" s="418"/>
      <c r="X79" s="406"/>
      <c r="Y79" s="407"/>
      <c r="Z79" s="408"/>
      <c r="AA79" s="406"/>
      <c r="AB79" s="407"/>
      <c r="AC79" s="408"/>
      <c r="AD79" s="406"/>
      <c r="AE79" s="407"/>
      <c r="AF79" s="408"/>
      <c r="AG79" s="406"/>
      <c r="AH79" s="407"/>
      <c r="AI79" s="408"/>
      <c r="AJ79" s="418"/>
      <c r="AK79" s="406"/>
      <c r="AL79" s="407"/>
      <c r="AM79" s="408"/>
      <c r="AN79" s="406"/>
      <c r="AO79" s="407"/>
      <c r="AP79" s="408"/>
      <c r="AQ79" s="406"/>
      <c r="AR79" s="407"/>
      <c r="AS79" s="408"/>
      <c r="AT79" s="406"/>
      <c r="AU79" s="407"/>
      <c r="AV79" s="408"/>
      <c r="AW79" s="406"/>
      <c r="AX79" s="407"/>
      <c r="AY79" s="408"/>
      <c r="AZ79" s="406"/>
      <c r="BA79" s="407"/>
      <c r="BB79" s="408"/>
    </row>
    <row r="80" spans="1:54" ht="15.75" hidden="1" customHeight="1">
      <c r="A80" s="309" t="s">
        <v>58</v>
      </c>
      <c r="B80" s="413">
        <v>42000</v>
      </c>
      <c r="C80" s="404"/>
      <c r="D80" s="405"/>
      <c r="E80" s="425">
        <v>43000</v>
      </c>
      <c r="F80" s="404"/>
      <c r="G80" s="405"/>
      <c r="H80" s="425">
        <v>44500</v>
      </c>
      <c r="I80" s="404"/>
      <c r="J80" s="405"/>
      <c r="K80" s="425">
        <v>44000</v>
      </c>
      <c r="L80" s="404"/>
      <c r="M80" s="405"/>
      <c r="N80" s="403">
        <v>43000</v>
      </c>
      <c r="O80" s="404"/>
      <c r="P80" s="405"/>
      <c r="Q80" s="403">
        <v>41250</v>
      </c>
      <c r="R80" s="404"/>
      <c r="S80" s="405"/>
      <c r="T80" s="403">
        <v>41000</v>
      </c>
      <c r="U80" s="404"/>
      <c r="V80" s="405"/>
      <c r="W80" s="417"/>
      <c r="X80" s="403">
        <v>38750</v>
      </c>
      <c r="Y80" s="404"/>
      <c r="Z80" s="405"/>
      <c r="AA80" s="403">
        <v>43250</v>
      </c>
      <c r="AB80" s="404"/>
      <c r="AC80" s="405"/>
      <c r="AD80" s="403">
        <v>41250</v>
      </c>
      <c r="AE80" s="404"/>
      <c r="AF80" s="405"/>
      <c r="AG80" s="403">
        <v>38750</v>
      </c>
      <c r="AH80" s="404"/>
      <c r="AI80" s="405"/>
      <c r="AJ80" s="417"/>
      <c r="AK80" s="403">
        <v>41000</v>
      </c>
      <c r="AL80" s="404"/>
      <c r="AM80" s="405"/>
      <c r="AN80" s="403">
        <v>41750</v>
      </c>
      <c r="AO80" s="404"/>
      <c r="AP80" s="405"/>
      <c r="AQ80" s="403">
        <v>44000</v>
      </c>
      <c r="AR80" s="404"/>
      <c r="AS80" s="405"/>
      <c r="AT80" s="425">
        <v>42750</v>
      </c>
      <c r="AU80" s="404"/>
      <c r="AV80" s="405"/>
      <c r="AW80" s="425">
        <v>44750</v>
      </c>
      <c r="AX80" s="404"/>
      <c r="AY80" s="405"/>
      <c r="AZ80" s="403">
        <v>42000</v>
      </c>
      <c r="BA80" s="404"/>
      <c r="BB80" s="405"/>
    </row>
    <row r="81" spans="1:54" ht="15.75" hidden="1" customHeight="1">
      <c r="A81" s="310" t="s">
        <v>59</v>
      </c>
      <c r="B81" s="406"/>
      <c r="C81" s="407"/>
      <c r="D81" s="408"/>
      <c r="E81" s="406"/>
      <c r="F81" s="407"/>
      <c r="G81" s="408"/>
      <c r="H81" s="406"/>
      <c r="I81" s="407"/>
      <c r="J81" s="408"/>
      <c r="K81" s="406"/>
      <c r="L81" s="407"/>
      <c r="M81" s="408"/>
      <c r="N81" s="406"/>
      <c r="O81" s="407"/>
      <c r="P81" s="408"/>
      <c r="Q81" s="406"/>
      <c r="R81" s="407"/>
      <c r="S81" s="408"/>
      <c r="T81" s="406"/>
      <c r="U81" s="407"/>
      <c r="V81" s="408"/>
      <c r="W81" s="418"/>
      <c r="X81" s="406"/>
      <c r="Y81" s="407"/>
      <c r="Z81" s="408"/>
      <c r="AA81" s="406"/>
      <c r="AB81" s="407"/>
      <c r="AC81" s="408"/>
      <c r="AD81" s="406"/>
      <c r="AE81" s="407"/>
      <c r="AF81" s="408"/>
      <c r="AG81" s="406"/>
      <c r="AH81" s="407"/>
      <c r="AI81" s="408"/>
      <c r="AJ81" s="418"/>
      <c r="AK81" s="406"/>
      <c r="AL81" s="407"/>
      <c r="AM81" s="408"/>
      <c r="AN81" s="406"/>
      <c r="AO81" s="407"/>
      <c r="AP81" s="408"/>
      <c r="AQ81" s="406"/>
      <c r="AR81" s="407"/>
      <c r="AS81" s="408"/>
      <c r="AT81" s="406"/>
      <c r="AU81" s="407"/>
      <c r="AV81" s="408"/>
      <c r="AW81" s="406"/>
      <c r="AX81" s="407"/>
      <c r="AY81" s="408"/>
      <c r="AZ81" s="406"/>
      <c r="BA81" s="407"/>
      <c r="BB81" s="408"/>
    </row>
    <row r="82" spans="1:54" ht="15.75" hidden="1" customHeight="1">
      <c r="A82" s="481" t="s">
        <v>60</v>
      </c>
      <c r="B82" s="407"/>
      <c r="C82" s="407"/>
      <c r="D82" s="407"/>
      <c r="E82" s="407"/>
      <c r="F82" s="407"/>
      <c r="G82" s="407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</row>
    <row r="83" spans="1:54" ht="15" hidden="1" customHeight="1">
      <c r="A83" s="309" t="s">
        <v>54</v>
      </c>
      <c r="B83" s="413"/>
      <c r="C83" s="404"/>
      <c r="D83" s="405"/>
      <c r="E83" s="413"/>
      <c r="F83" s="404"/>
      <c r="G83" s="405"/>
      <c r="H83" s="413"/>
      <c r="I83" s="404"/>
      <c r="J83" s="405"/>
      <c r="K83" s="413"/>
      <c r="L83" s="404"/>
      <c r="M83" s="405"/>
      <c r="N83" s="413"/>
      <c r="O83" s="404"/>
      <c r="P83" s="405"/>
      <c r="Q83" s="403">
        <v>43750</v>
      </c>
      <c r="R83" s="404"/>
      <c r="S83" s="405"/>
      <c r="T83" s="403">
        <v>44000</v>
      </c>
      <c r="U83" s="404"/>
      <c r="V83" s="405"/>
      <c r="W83" s="485"/>
      <c r="X83" s="403">
        <v>43250</v>
      </c>
      <c r="Y83" s="404"/>
      <c r="Z83" s="405"/>
      <c r="AA83" s="413"/>
      <c r="AB83" s="404"/>
      <c r="AC83" s="405"/>
      <c r="AD83" s="413"/>
      <c r="AE83" s="404"/>
      <c r="AF83" s="405"/>
      <c r="AG83" s="413"/>
      <c r="AH83" s="404"/>
      <c r="AI83" s="405"/>
      <c r="AJ83" s="480"/>
      <c r="AK83" s="413"/>
      <c r="AL83" s="404"/>
      <c r="AM83" s="405"/>
      <c r="AN83" s="413"/>
      <c r="AO83" s="404"/>
      <c r="AP83" s="405"/>
      <c r="AQ83" s="413"/>
      <c r="AR83" s="404"/>
      <c r="AS83" s="405"/>
      <c r="AT83" s="403">
        <v>47750</v>
      </c>
      <c r="AU83" s="404"/>
      <c r="AV83" s="405"/>
      <c r="AW83" s="413"/>
      <c r="AX83" s="404"/>
      <c r="AY83" s="405"/>
      <c r="AZ83" s="413"/>
      <c r="BA83" s="404"/>
      <c r="BB83" s="405"/>
    </row>
    <row r="84" spans="1:54" ht="15.75" hidden="1" customHeight="1">
      <c r="A84" s="310" t="s">
        <v>55</v>
      </c>
      <c r="B84" s="406"/>
      <c r="C84" s="407"/>
      <c r="D84" s="408"/>
      <c r="E84" s="406"/>
      <c r="F84" s="407"/>
      <c r="G84" s="408"/>
      <c r="H84" s="406"/>
      <c r="I84" s="407"/>
      <c r="J84" s="408"/>
      <c r="K84" s="406"/>
      <c r="L84" s="407"/>
      <c r="M84" s="408"/>
      <c r="N84" s="406"/>
      <c r="O84" s="407"/>
      <c r="P84" s="408"/>
      <c r="Q84" s="406"/>
      <c r="R84" s="407"/>
      <c r="S84" s="408"/>
      <c r="T84" s="406"/>
      <c r="U84" s="407"/>
      <c r="V84" s="408"/>
      <c r="W84" s="486"/>
      <c r="X84" s="406"/>
      <c r="Y84" s="407"/>
      <c r="Z84" s="408"/>
      <c r="AA84" s="406"/>
      <c r="AB84" s="407"/>
      <c r="AC84" s="408"/>
      <c r="AD84" s="406"/>
      <c r="AE84" s="407"/>
      <c r="AF84" s="408"/>
      <c r="AG84" s="406"/>
      <c r="AH84" s="407"/>
      <c r="AI84" s="408"/>
      <c r="AJ84" s="479"/>
      <c r="AK84" s="406"/>
      <c r="AL84" s="407"/>
      <c r="AM84" s="408"/>
      <c r="AN84" s="406"/>
      <c r="AO84" s="407"/>
      <c r="AP84" s="408"/>
      <c r="AQ84" s="406"/>
      <c r="AR84" s="407"/>
      <c r="AS84" s="408"/>
      <c r="AT84" s="406"/>
      <c r="AU84" s="407"/>
      <c r="AV84" s="408"/>
      <c r="AW84" s="406"/>
      <c r="AX84" s="407"/>
      <c r="AY84" s="408"/>
      <c r="AZ84" s="406"/>
      <c r="BA84" s="407"/>
      <c r="BB84" s="408"/>
    </row>
    <row r="85" spans="1:54" ht="15" hidden="1" customHeight="1">
      <c r="A85" s="309" t="s">
        <v>56</v>
      </c>
      <c r="B85" s="413">
        <v>45500</v>
      </c>
      <c r="C85" s="404"/>
      <c r="D85" s="405"/>
      <c r="E85" s="413">
        <v>54000</v>
      </c>
      <c r="F85" s="404"/>
      <c r="G85" s="405"/>
      <c r="H85" s="413">
        <v>51500</v>
      </c>
      <c r="I85" s="404"/>
      <c r="J85" s="405"/>
      <c r="K85" s="413"/>
      <c r="L85" s="404"/>
      <c r="M85" s="405"/>
      <c r="N85" s="403">
        <v>51000</v>
      </c>
      <c r="O85" s="404"/>
      <c r="P85" s="405"/>
      <c r="Q85" s="403">
        <v>45750</v>
      </c>
      <c r="R85" s="404"/>
      <c r="S85" s="405"/>
      <c r="T85" s="403">
        <v>46000</v>
      </c>
      <c r="U85" s="404"/>
      <c r="V85" s="405"/>
      <c r="W85" s="417"/>
      <c r="X85" s="403">
        <v>44000</v>
      </c>
      <c r="Y85" s="404"/>
      <c r="Z85" s="405"/>
      <c r="AA85" s="403">
        <v>48250</v>
      </c>
      <c r="AB85" s="404"/>
      <c r="AC85" s="405"/>
      <c r="AD85" s="403">
        <v>47250</v>
      </c>
      <c r="AE85" s="404"/>
      <c r="AF85" s="405"/>
      <c r="AG85" s="403">
        <v>44000</v>
      </c>
      <c r="AH85" s="404"/>
      <c r="AI85" s="405"/>
      <c r="AJ85" s="480"/>
      <c r="AK85" s="403">
        <v>46000</v>
      </c>
      <c r="AL85" s="404"/>
      <c r="AM85" s="405"/>
      <c r="AN85" s="403">
        <v>47250</v>
      </c>
      <c r="AO85" s="404"/>
      <c r="AP85" s="405"/>
      <c r="AQ85" s="413"/>
      <c r="AR85" s="404"/>
      <c r="AS85" s="405"/>
      <c r="AT85" s="413">
        <v>48750</v>
      </c>
      <c r="AU85" s="404"/>
      <c r="AV85" s="405"/>
      <c r="AW85" s="413">
        <v>50250</v>
      </c>
      <c r="AX85" s="404"/>
      <c r="AY85" s="405"/>
      <c r="AZ85" s="403">
        <v>47500</v>
      </c>
      <c r="BA85" s="404"/>
      <c r="BB85" s="405"/>
    </row>
    <row r="86" spans="1:54" ht="15.75" hidden="1" customHeight="1">
      <c r="A86" s="310" t="s">
        <v>57</v>
      </c>
      <c r="B86" s="406"/>
      <c r="C86" s="407"/>
      <c r="D86" s="408"/>
      <c r="E86" s="406"/>
      <c r="F86" s="407"/>
      <c r="G86" s="408"/>
      <c r="H86" s="406"/>
      <c r="I86" s="407"/>
      <c r="J86" s="408"/>
      <c r="K86" s="406"/>
      <c r="L86" s="407"/>
      <c r="M86" s="408"/>
      <c r="N86" s="406"/>
      <c r="O86" s="407"/>
      <c r="P86" s="408"/>
      <c r="Q86" s="406"/>
      <c r="R86" s="407"/>
      <c r="S86" s="408"/>
      <c r="T86" s="406"/>
      <c r="U86" s="407"/>
      <c r="V86" s="408"/>
      <c r="W86" s="418"/>
      <c r="X86" s="406"/>
      <c r="Y86" s="407"/>
      <c r="Z86" s="408"/>
      <c r="AA86" s="406"/>
      <c r="AB86" s="407"/>
      <c r="AC86" s="408"/>
      <c r="AD86" s="406"/>
      <c r="AE86" s="407"/>
      <c r="AF86" s="408"/>
      <c r="AG86" s="406"/>
      <c r="AH86" s="407"/>
      <c r="AI86" s="408"/>
      <c r="AJ86" s="479"/>
      <c r="AK86" s="406"/>
      <c r="AL86" s="407"/>
      <c r="AM86" s="408"/>
      <c r="AN86" s="406"/>
      <c r="AO86" s="407"/>
      <c r="AP86" s="408"/>
      <c r="AQ86" s="406"/>
      <c r="AR86" s="407"/>
      <c r="AS86" s="408"/>
      <c r="AT86" s="406"/>
      <c r="AU86" s="407"/>
      <c r="AV86" s="408"/>
      <c r="AW86" s="406"/>
      <c r="AX86" s="407"/>
      <c r="AY86" s="408"/>
      <c r="AZ86" s="406"/>
      <c r="BA86" s="407"/>
      <c r="BB86" s="408"/>
    </row>
    <row r="87" spans="1:54" ht="15.75" hidden="1" customHeight="1">
      <c r="A87" s="309" t="s">
        <v>58</v>
      </c>
      <c r="B87" s="413">
        <v>45500</v>
      </c>
      <c r="C87" s="404"/>
      <c r="D87" s="405"/>
      <c r="E87" s="425">
        <v>54000</v>
      </c>
      <c r="F87" s="404"/>
      <c r="G87" s="405"/>
      <c r="H87" s="425">
        <v>52000</v>
      </c>
      <c r="I87" s="404"/>
      <c r="J87" s="405"/>
      <c r="K87" s="413"/>
      <c r="L87" s="404"/>
      <c r="M87" s="405"/>
      <c r="N87" s="403">
        <v>52000</v>
      </c>
      <c r="O87" s="404"/>
      <c r="P87" s="405"/>
      <c r="Q87" s="403">
        <v>45750</v>
      </c>
      <c r="R87" s="404"/>
      <c r="S87" s="405"/>
      <c r="T87" s="403">
        <v>46000</v>
      </c>
      <c r="U87" s="404"/>
      <c r="V87" s="405"/>
      <c r="W87" s="417"/>
      <c r="X87" s="403">
        <v>44000</v>
      </c>
      <c r="Y87" s="404"/>
      <c r="Z87" s="405"/>
      <c r="AA87" s="403">
        <v>50250</v>
      </c>
      <c r="AB87" s="404"/>
      <c r="AC87" s="405"/>
      <c r="AD87" s="403">
        <v>47250</v>
      </c>
      <c r="AE87" s="404"/>
      <c r="AF87" s="405"/>
      <c r="AG87" s="403">
        <v>44000</v>
      </c>
      <c r="AH87" s="404"/>
      <c r="AI87" s="405"/>
      <c r="AJ87" s="480"/>
      <c r="AK87" s="403">
        <v>46000</v>
      </c>
      <c r="AL87" s="404"/>
      <c r="AM87" s="405"/>
      <c r="AN87" s="403">
        <v>47750</v>
      </c>
      <c r="AO87" s="404"/>
      <c r="AP87" s="405"/>
      <c r="AQ87" s="403">
        <v>52000</v>
      </c>
      <c r="AR87" s="404"/>
      <c r="AS87" s="405"/>
      <c r="AT87" s="425">
        <v>48750</v>
      </c>
      <c r="AU87" s="404"/>
      <c r="AV87" s="405"/>
      <c r="AW87" s="425">
        <v>50250</v>
      </c>
      <c r="AX87" s="404"/>
      <c r="AY87" s="405"/>
      <c r="AZ87" s="403">
        <v>47500</v>
      </c>
      <c r="BA87" s="404"/>
      <c r="BB87" s="405"/>
    </row>
    <row r="88" spans="1:54" ht="0.75" hidden="1" customHeight="1">
      <c r="A88" s="310" t="s">
        <v>59</v>
      </c>
      <c r="B88" s="406"/>
      <c r="C88" s="407"/>
      <c r="D88" s="408"/>
      <c r="E88" s="406"/>
      <c r="F88" s="407"/>
      <c r="G88" s="408"/>
      <c r="H88" s="406"/>
      <c r="I88" s="407"/>
      <c r="J88" s="408"/>
      <c r="K88" s="406"/>
      <c r="L88" s="407"/>
      <c r="M88" s="408"/>
      <c r="N88" s="406"/>
      <c r="O88" s="407"/>
      <c r="P88" s="408"/>
      <c r="Q88" s="406"/>
      <c r="R88" s="407"/>
      <c r="S88" s="408"/>
      <c r="T88" s="406"/>
      <c r="U88" s="407"/>
      <c r="V88" s="408"/>
      <c r="W88" s="418"/>
      <c r="X88" s="406"/>
      <c r="Y88" s="407"/>
      <c r="Z88" s="408"/>
      <c r="AA88" s="406"/>
      <c r="AB88" s="407"/>
      <c r="AC88" s="408"/>
      <c r="AD88" s="406"/>
      <c r="AE88" s="407"/>
      <c r="AF88" s="408"/>
      <c r="AG88" s="406"/>
      <c r="AH88" s="407"/>
      <c r="AI88" s="408"/>
      <c r="AJ88" s="479"/>
      <c r="AK88" s="406"/>
      <c r="AL88" s="407"/>
      <c r="AM88" s="408"/>
      <c r="AN88" s="406"/>
      <c r="AO88" s="407"/>
      <c r="AP88" s="408"/>
      <c r="AQ88" s="406"/>
      <c r="AR88" s="407"/>
      <c r="AS88" s="408"/>
      <c r="AT88" s="406"/>
      <c r="AU88" s="407"/>
      <c r="AV88" s="408"/>
      <c r="AW88" s="406"/>
      <c r="AX88" s="407"/>
      <c r="AY88" s="408"/>
      <c r="AZ88" s="406"/>
      <c r="BA88" s="407"/>
      <c r="BB88" s="408"/>
    </row>
    <row r="89" spans="1:54" ht="13.5" customHeight="1">
      <c r="A89" s="307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</row>
    <row r="90" spans="1:54" ht="27.75" customHeight="1">
      <c r="A90" s="481" t="s">
        <v>61</v>
      </c>
      <c r="B90" s="407"/>
      <c r="C90" s="407"/>
      <c r="D90" s="407"/>
      <c r="E90" s="407"/>
      <c r="F90" s="407"/>
      <c r="G90" s="407"/>
      <c r="H90" s="308"/>
      <c r="I90" s="308"/>
      <c r="J90" s="308"/>
      <c r="K90" s="308"/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  <c r="AA90" s="308"/>
      <c r="AB90" s="308"/>
      <c r="AC90" s="308"/>
      <c r="AD90" s="308"/>
      <c r="AE90" s="308"/>
      <c r="AF90" s="308"/>
      <c r="AG90" s="308"/>
      <c r="AH90" s="308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V90" s="308"/>
      <c r="AW90" s="308"/>
      <c r="AX90" s="308"/>
      <c r="AY90" s="308"/>
      <c r="AZ90" s="308"/>
      <c r="BA90" s="308"/>
      <c r="BB90" s="308"/>
    </row>
    <row r="91" spans="1:54" ht="15" customHeight="1">
      <c r="A91" s="309" t="s">
        <v>54</v>
      </c>
      <c r="B91" s="413"/>
      <c r="C91" s="404"/>
      <c r="D91" s="405"/>
      <c r="E91" s="413"/>
      <c r="F91" s="404"/>
      <c r="G91" s="405"/>
      <c r="H91" s="413"/>
      <c r="I91" s="404"/>
      <c r="J91" s="405"/>
      <c r="K91" s="413"/>
      <c r="L91" s="404"/>
      <c r="M91" s="405"/>
      <c r="N91" s="413"/>
      <c r="O91" s="404"/>
      <c r="P91" s="405"/>
      <c r="Q91" s="403">
        <f>47500+1500</f>
        <v>49000</v>
      </c>
      <c r="R91" s="404"/>
      <c r="S91" s="405"/>
      <c r="T91" s="403">
        <v>55000</v>
      </c>
      <c r="U91" s="404"/>
      <c r="V91" s="405"/>
      <c r="W91" s="485"/>
      <c r="X91" s="403">
        <f>47500</f>
        <v>47500</v>
      </c>
      <c r="Y91" s="404"/>
      <c r="Z91" s="405"/>
      <c r="AA91" s="413"/>
      <c r="AB91" s="404"/>
      <c r="AC91" s="405"/>
      <c r="AD91" s="413"/>
      <c r="AE91" s="404"/>
      <c r="AF91" s="405"/>
      <c r="AG91" s="413"/>
      <c r="AH91" s="404"/>
      <c r="AI91" s="405"/>
      <c r="AJ91" s="480"/>
      <c r="AK91" s="413"/>
      <c r="AL91" s="404"/>
      <c r="AM91" s="405"/>
      <c r="AN91" s="413"/>
      <c r="AO91" s="404"/>
      <c r="AP91" s="405"/>
      <c r="AQ91" s="413"/>
      <c r="AR91" s="404"/>
      <c r="AS91" s="405"/>
      <c r="AT91" s="413"/>
      <c r="AU91" s="404"/>
      <c r="AV91" s="405"/>
      <c r="AW91" s="413"/>
      <c r="AX91" s="404"/>
      <c r="AY91" s="405"/>
      <c r="AZ91" s="413"/>
      <c r="BA91" s="404"/>
      <c r="BB91" s="405"/>
    </row>
    <row r="92" spans="1:54" ht="15.75" customHeight="1">
      <c r="A92" s="310" t="s">
        <v>55</v>
      </c>
      <c r="B92" s="406"/>
      <c r="C92" s="407"/>
      <c r="D92" s="408"/>
      <c r="E92" s="406"/>
      <c r="F92" s="407"/>
      <c r="G92" s="408"/>
      <c r="H92" s="406"/>
      <c r="I92" s="407"/>
      <c r="J92" s="408"/>
      <c r="K92" s="406"/>
      <c r="L92" s="407"/>
      <c r="M92" s="408"/>
      <c r="N92" s="406"/>
      <c r="O92" s="407"/>
      <c r="P92" s="408"/>
      <c r="Q92" s="406"/>
      <c r="R92" s="407"/>
      <c r="S92" s="408"/>
      <c r="T92" s="406"/>
      <c r="U92" s="407"/>
      <c r="V92" s="408"/>
      <c r="W92" s="486"/>
      <c r="X92" s="406"/>
      <c r="Y92" s="407"/>
      <c r="Z92" s="408"/>
      <c r="AA92" s="406"/>
      <c r="AB92" s="407"/>
      <c r="AC92" s="408"/>
      <c r="AD92" s="406"/>
      <c r="AE92" s="407"/>
      <c r="AF92" s="408"/>
      <c r="AG92" s="406"/>
      <c r="AH92" s="407"/>
      <c r="AI92" s="408"/>
      <c r="AJ92" s="479"/>
      <c r="AK92" s="406"/>
      <c r="AL92" s="407"/>
      <c r="AM92" s="408"/>
      <c r="AN92" s="406"/>
      <c r="AO92" s="407"/>
      <c r="AP92" s="408"/>
      <c r="AQ92" s="406"/>
      <c r="AR92" s="407"/>
      <c r="AS92" s="408"/>
      <c r="AT92" s="406"/>
      <c r="AU92" s="407"/>
      <c r="AV92" s="408"/>
      <c r="AW92" s="406"/>
      <c r="AX92" s="407"/>
      <c r="AY92" s="408"/>
      <c r="AZ92" s="406"/>
      <c r="BA92" s="407"/>
      <c r="BB92" s="408"/>
    </row>
    <row r="93" spans="1:54" ht="15" customHeight="1">
      <c r="A93" s="309" t="s">
        <v>56</v>
      </c>
      <c r="B93" s="413">
        <f>51000+1500+500</f>
        <v>53000</v>
      </c>
      <c r="C93" s="404"/>
      <c r="D93" s="405"/>
      <c r="E93" s="413">
        <f>58250+1500+500+500</f>
        <v>60750</v>
      </c>
      <c r="F93" s="404"/>
      <c r="G93" s="405"/>
      <c r="H93" s="413">
        <f>56500+1500+500+500+500</f>
        <v>59500</v>
      </c>
      <c r="I93" s="404"/>
      <c r="J93" s="405"/>
      <c r="K93" s="413"/>
      <c r="L93" s="404"/>
      <c r="M93" s="405"/>
      <c r="N93" s="403">
        <f>55000+500+1500+500+500+500</f>
        <v>58500</v>
      </c>
      <c r="O93" s="404"/>
      <c r="P93" s="405"/>
      <c r="Q93" s="403">
        <f>49500+1500</f>
        <v>51000</v>
      </c>
      <c r="R93" s="404"/>
      <c r="S93" s="405"/>
      <c r="T93" s="413"/>
      <c r="U93" s="404"/>
      <c r="V93" s="405"/>
      <c r="W93" s="417"/>
      <c r="X93" s="403">
        <f>48500</f>
        <v>48500</v>
      </c>
      <c r="Y93" s="404"/>
      <c r="Z93" s="405"/>
      <c r="AA93" s="403">
        <v>54500</v>
      </c>
      <c r="AB93" s="404"/>
      <c r="AC93" s="405"/>
      <c r="AD93" s="403">
        <f>51000+500+500</f>
        <v>52000</v>
      </c>
      <c r="AE93" s="404"/>
      <c r="AF93" s="405"/>
      <c r="AG93" s="403">
        <v>48000</v>
      </c>
      <c r="AH93" s="404"/>
      <c r="AI93" s="405"/>
      <c r="AJ93" s="480"/>
      <c r="AK93" s="403">
        <f>50000+500+1500+500</f>
        <v>52500</v>
      </c>
      <c r="AL93" s="404"/>
      <c r="AM93" s="405"/>
      <c r="AN93" s="413"/>
      <c r="AO93" s="404"/>
      <c r="AP93" s="405"/>
      <c r="AQ93" s="413"/>
      <c r="AR93" s="404"/>
      <c r="AS93" s="405"/>
      <c r="AT93" s="413">
        <v>55500</v>
      </c>
      <c r="AU93" s="404"/>
      <c r="AV93" s="405"/>
      <c r="AW93" s="413">
        <v>55500</v>
      </c>
      <c r="AX93" s="404"/>
      <c r="AY93" s="405"/>
      <c r="AZ93" s="403">
        <f>51000+1500+500</f>
        <v>53000</v>
      </c>
      <c r="BA93" s="404"/>
      <c r="BB93" s="405"/>
    </row>
    <row r="94" spans="1:54" ht="15.75" customHeight="1">
      <c r="A94" s="310" t="s">
        <v>57</v>
      </c>
      <c r="B94" s="406"/>
      <c r="C94" s="407"/>
      <c r="D94" s="408"/>
      <c r="E94" s="406"/>
      <c r="F94" s="407"/>
      <c r="G94" s="408"/>
      <c r="H94" s="406"/>
      <c r="I94" s="407"/>
      <c r="J94" s="408"/>
      <c r="K94" s="406"/>
      <c r="L94" s="407"/>
      <c r="M94" s="408"/>
      <c r="N94" s="406"/>
      <c r="O94" s="407"/>
      <c r="P94" s="408"/>
      <c r="Q94" s="406"/>
      <c r="R94" s="407"/>
      <c r="S94" s="408"/>
      <c r="T94" s="406"/>
      <c r="U94" s="407"/>
      <c r="V94" s="408"/>
      <c r="W94" s="418"/>
      <c r="X94" s="406"/>
      <c r="Y94" s="407"/>
      <c r="Z94" s="408"/>
      <c r="AA94" s="406"/>
      <c r="AB94" s="407"/>
      <c r="AC94" s="408"/>
      <c r="AD94" s="406"/>
      <c r="AE94" s="407"/>
      <c r="AF94" s="408"/>
      <c r="AG94" s="406"/>
      <c r="AH94" s="407"/>
      <c r="AI94" s="408"/>
      <c r="AJ94" s="479"/>
      <c r="AK94" s="406"/>
      <c r="AL94" s="407"/>
      <c r="AM94" s="408"/>
      <c r="AN94" s="406"/>
      <c r="AO94" s="407"/>
      <c r="AP94" s="408"/>
      <c r="AQ94" s="406"/>
      <c r="AR94" s="407"/>
      <c r="AS94" s="408"/>
      <c r="AT94" s="406"/>
      <c r="AU94" s="407"/>
      <c r="AV94" s="408"/>
      <c r="AW94" s="406"/>
      <c r="AX94" s="407"/>
      <c r="AY94" s="408"/>
      <c r="AZ94" s="406"/>
      <c r="BA94" s="407"/>
      <c r="BB94" s="408"/>
    </row>
    <row r="95" spans="1:54" ht="15" customHeight="1">
      <c r="A95" s="309" t="s">
        <v>58</v>
      </c>
      <c r="B95" s="413">
        <f>51000+1500+500</f>
        <v>53000</v>
      </c>
      <c r="C95" s="404"/>
      <c r="D95" s="405"/>
      <c r="E95" s="425">
        <f>58250+1500+500+500</f>
        <v>60750</v>
      </c>
      <c r="F95" s="404"/>
      <c r="G95" s="405"/>
      <c r="H95" s="425">
        <f>56500+1500+500+500+500</f>
        <v>59500</v>
      </c>
      <c r="I95" s="404"/>
      <c r="J95" s="405"/>
      <c r="K95" s="413"/>
      <c r="L95" s="404"/>
      <c r="M95" s="405"/>
      <c r="N95" s="403">
        <f>55000+500+1500+500+500+500</f>
        <v>58500</v>
      </c>
      <c r="O95" s="404"/>
      <c r="P95" s="405"/>
      <c r="Q95" s="403">
        <f>49500+1500</f>
        <v>51000</v>
      </c>
      <c r="R95" s="404"/>
      <c r="S95" s="405"/>
      <c r="T95" s="403">
        <f>50000+500+1500+500</f>
        <v>52500</v>
      </c>
      <c r="U95" s="404"/>
      <c r="V95" s="405"/>
      <c r="W95" s="417"/>
      <c r="X95" s="403">
        <f>48500</f>
        <v>48500</v>
      </c>
      <c r="Y95" s="404"/>
      <c r="Z95" s="405"/>
      <c r="AA95" s="403">
        <v>54500</v>
      </c>
      <c r="AB95" s="404"/>
      <c r="AC95" s="405"/>
      <c r="AD95" s="403">
        <f>51000+500+500</f>
        <v>52000</v>
      </c>
      <c r="AE95" s="404"/>
      <c r="AF95" s="405"/>
      <c r="AG95" s="403">
        <v>48000</v>
      </c>
      <c r="AH95" s="404"/>
      <c r="AI95" s="405"/>
      <c r="AJ95" s="480"/>
      <c r="AK95" s="403">
        <f>50000+500+1500+500</f>
        <v>52500</v>
      </c>
      <c r="AL95" s="404"/>
      <c r="AM95" s="405"/>
      <c r="AN95" s="403">
        <v>52500</v>
      </c>
      <c r="AO95" s="404"/>
      <c r="AP95" s="405"/>
      <c r="AQ95" s="403">
        <f>55500+1500+500+500+500</f>
        <v>58500</v>
      </c>
      <c r="AR95" s="404"/>
      <c r="AS95" s="405"/>
      <c r="AT95" s="425">
        <v>55500</v>
      </c>
      <c r="AU95" s="404"/>
      <c r="AV95" s="405"/>
      <c r="AW95" s="425">
        <v>55500</v>
      </c>
      <c r="AX95" s="404"/>
      <c r="AY95" s="405"/>
      <c r="AZ95" s="403">
        <f>51000+1500+500</f>
        <v>53000</v>
      </c>
      <c r="BA95" s="404"/>
      <c r="BB95" s="405"/>
    </row>
    <row r="96" spans="1:54" ht="15.75" customHeight="1">
      <c r="A96" s="310" t="s">
        <v>59</v>
      </c>
      <c r="B96" s="406"/>
      <c r="C96" s="407"/>
      <c r="D96" s="408"/>
      <c r="E96" s="406"/>
      <c r="F96" s="407"/>
      <c r="G96" s="408"/>
      <c r="H96" s="406"/>
      <c r="I96" s="407"/>
      <c r="J96" s="408"/>
      <c r="K96" s="406"/>
      <c r="L96" s="407"/>
      <c r="M96" s="408"/>
      <c r="N96" s="406"/>
      <c r="O96" s="407"/>
      <c r="P96" s="408"/>
      <c r="Q96" s="406"/>
      <c r="R96" s="407"/>
      <c r="S96" s="408"/>
      <c r="T96" s="406"/>
      <c r="U96" s="407"/>
      <c r="V96" s="408"/>
      <c r="W96" s="418"/>
      <c r="X96" s="406"/>
      <c r="Y96" s="407"/>
      <c r="Z96" s="408"/>
      <c r="AA96" s="406"/>
      <c r="AB96" s="407"/>
      <c r="AC96" s="408"/>
      <c r="AD96" s="406"/>
      <c r="AE96" s="407"/>
      <c r="AF96" s="408"/>
      <c r="AG96" s="406"/>
      <c r="AH96" s="407"/>
      <c r="AI96" s="408"/>
      <c r="AJ96" s="479"/>
      <c r="AK96" s="406"/>
      <c r="AL96" s="407"/>
      <c r="AM96" s="408"/>
      <c r="AN96" s="406"/>
      <c r="AO96" s="407"/>
      <c r="AP96" s="408"/>
      <c r="AQ96" s="406"/>
      <c r="AR96" s="407"/>
      <c r="AS96" s="408"/>
      <c r="AT96" s="406"/>
      <c r="AU96" s="407"/>
      <c r="AV96" s="408"/>
      <c r="AW96" s="406"/>
      <c r="AX96" s="407"/>
      <c r="AY96" s="408"/>
      <c r="AZ96" s="406"/>
      <c r="BA96" s="407"/>
      <c r="BB96" s="408"/>
    </row>
    <row r="97" spans="1:54" ht="15" hidden="1" customHeight="1"/>
    <row r="98" spans="1:54" ht="15.75" hidden="1" customHeight="1">
      <c r="A98" s="311" t="s">
        <v>62</v>
      </c>
      <c r="B98" s="379">
        <v>500</v>
      </c>
      <c r="C98" s="369"/>
      <c r="D98" s="370"/>
      <c r="E98" s="379">
        <v>500</v>
      </c>
      <c r="F98" s="369"/>
      <c r="G98" s="370"/>
      <c r="H98" s="379">
        <v>500</v>
      </c>
      <c r="I98" s="369"/>
      <c r="J98" s="370"/>
      <c r="K98" s="379">
        <v>500</v>
      </c>
      <c r="L98" s="369"/>
      <c r="M98" s="370"/>
      <c r="N98" s="379">
        <v>500</v>
      </c>
      <c r="O98" s="369"/>
      <c r="P98" s="370"/>
      <c r="Q98" s="379">
        <v>500</v>
      </c>
      <c r="R98" s="369"/>
      <c r="S98" s="370"/>
      <c r="T98" s="379">
        <v>500</v>
      </c>
      <c r="U98" s="369"/>
      <c r="V98" s="370"/>
      <c r="W98" s="312"/>
      <c r="X98" s="379">
        <v>500</v>
      </c>
      <c r="Y98" s="369"/>
      <c r="Z98" s="370"/>
      <c r="AA98" s="379">
        <v>500</v>
      </c>
      <c r="AB98" s="369"/>
      <c r="AC98" s="370"/>
      <c r="AD98" s="379">
        <v>500</v>
      </c>
      <c r="AE98" s="369"/>
      <c r="AF98" s="370"/>
      <c r="AG98" s="379">
        <v>500</v>
      </c>
      <c r="AH98" s="369"/>
      <c r="AI98" s="370"/>
      <c r="AJ98" s="312"/>
      <c r="AK98" s="379">
        <v>500</v>
      </c>
      <c r="AL98" s="369"/>
      <c r="AM98" s="370"/>
      <c r="AN98" s="379">
        <v>500</v>
      </c>
      <c r="AO98" s="369"/>
      <c r="AP98" s="370"/>
      <c r="AQ98" s="379">
        <v>500</v>
      </c>
      <c r="AR98" s="369"/>
      <c r="AS98" s="370"/>
      <c r="AT98" s="379">
        <v>500</v>
      </c>
      <c r="AU98" s="369"/>
      <c r="AV98" s="370"/>
      <c r="AW98" s="379">
        <v>500</v>
      </c>
      <c r="AX98" s="369"/>
      <c r="AY98" s="370"/>
      <c r="AZ98" s="379">
        <v>500</v>
      </c>
      <c r="BA98" s="369"/>
      <c r="BB98" s="374"/>
    </row>
    <row r="99" spans="1:54" ht="15.75" hidden="1" customHeight="1">
      <c r="A99" s="313" t="s">
        <v>63</v>
      </c>
      <c r="B99" s="380">
        <v>2</v>
      </c>
      <c r="C99" s="364"/>
      <c r="D99" s="366"/>
      <c r="E99" s="380">
        <v>2</v>
      </c>
      <c r="F99" s="364"/>
      <c r="G99" s="366"/>
      <c r="H99" s="380">
        <v>2</v>
      </c>
      <c r="I99" s="364"/>
      <c r="J99" s="366"/>
      <c r="K99" s="380">
        <v>1</v>
      </c>
      <c r="L99" s="364"/>
      <c r="M99" s="366"/>
      <c r="N99" s="380">
        <v>1</v>
      </c>
      <c r="O99" s="364"/>
      <c r="P99" s="366"/>
      <c r="Q99" s="380">
        <v>2</v>
      </c>
      <c r="R99" s="364"/>
      <c r="S99" s="366"/>
      <c r="T99" s="380">
        <v>2</v>
      </c>
      <c r="U99" s="364"/>
      <c r="V99" s="366"/>
      <c r="W99" s="314"/>
      <c r="X99" s="380">
        <v>2</v>
      </c>
      <c r="Y99" s="364"/>
      <c r="Z99" s="366"/>
      <c r="AA99" s="380">
        <v>1</v>
      </c>
      <c r="AB99" s="364"/>
      <c r="AC99" s="366"/>
      <c r="AD99" s="380">
        <v>2</v>
      </c>
      <c r="AE99" s="364"/>
      <c r="AF99" s="366"/>
      <c r="AG99" s="380">
        <v>2</v>
      </c>
      <c r="AH99" s="364"/>
      <c r="AI99" s="366"/>
      <c r="AJ99" s="314"/>
      <c r="AK99" s="380">
        <v>2</v>
      </c>
      <c r="AL99" s="364"/>
      <c r="AM99" s="366"/>
      <c r="AN99" s="380">
        <v>2</v>
      </c>
      <c r="AO99" s="364"/>
      <c r="AP99" s="366"/>
      <c r="AQ99" s="380">
        <v>1</v>
      </c>
      <c r="AR99" s="364"/>
      <c r="AS99" s="366"/>
      <c r="AT99" s="380">
        <v>2</v>
      </c>
      <c r="AU99" s="364"/>
      <c r="AV99" s="366"/>
      <c r="AW99" s="380">
        <v>2</v>
      </c>
      <c r="AX99" s="364"/>
      <c r="AY99" s="366"/>
      <c r="AZ99" s="380">
        <v>2</v>
      </c>
      <c r="BA99" s="364"/>
      <c r="BB99" s="366"/>
    </row>
    <row r="100" spans="1:54" ht="15.75" hidden="1" customHeight="1">
      <c r="A100" s="313" t="s">
        <v>64</v>
      </c>
      <c r="B100" s="380"/>
      <c r="C100" s="364"/>
      <c r="D100" s="366"/>
      <c r="E100" s="380"/>
      <c r="F100" s="364"/>
      <c r="G100" s="366"/>
      <c r="H100" s="380"/>
      <c r="I100" s="364"/>
      <c r="J100" s="366"/>
      <c r="K100" s="380"/>
      <c r="L100" s="364"/>
      <c r="M100" s="366"/>
      <c r="N100" s="380"/>
      <c r="O100" s="364"/>
      <c r="P100" s="366"/>
      <c r="Q100" s="380"/>
      <c r="R100" s="364"/>
      <c r="S100" s="366"/>
      <c r="T100" s="380"/>
      <c r="U100" s="364"/>
      <c r="V100" s="366"/>
      <c r="W100" s="314"/>
      <c r="X100" s="380"/>
      <c r="Y100" s="364"/>
      <c r="Z100" s="366"/>
      <c r="AA100" s="380"/>
      <c r="AB100" s="364"/>
      <c r="AC100" s="366"/>
      <c r="AD100" s="380"/>
      <c r="AE100" s="364"/>
      <c r="AF100" s="366"/>
      <c r="AG100" s="380"/>
      <c r="AH100" s="364"/>
      <c r="AI100" s="366"/>
      <c r="AJ100" s="314"/>
      <c r="AK100" s="380"/>
      <c r="AL100" s="364"/>
      <c r="AM100" s="366"/>
      <c r="AN100" s="380"/>
      <c r="AO100" s="364"/>
      <c r="AP100" s="366"/>
      <c r="AQ100" s="380"/>
      <c r="AR100" s="364"/>
      <c r="AS100" s="366"/>
      <c r="AT100" s="380"/>
      <c r="AU100" s="364"/>
      <c r="AV100" s="366"/>
      <c r="AW100" s="380"/>
      <c r="AX100" s="364"/>
      <c r="AY100" s="366"/>
      <c r="AZ100" s="380"/>
      <c r="BA100" s="364"/>
      <c r="BB100" s="366"/>
    </row>
    <row r="101" spans="1:54" ht="15.75" hidden="1" customHeight="1">
      <c r="A101" s="313" t="s">
        <v>65</v>
      </c>
      <c r="B101" s="380"/>
      <c r="C101" s="364"/>
      <c r="D101" s="366"/>
      <c r="E101" s="380"/>
      <c r="F101" s="364"/>
      <c r="G101" s="366"/>
      <c r="H101" s="380"/>
      <c r="I101" s="364"/>
      <c r="J101" s="366"/>
      <c r="K101" s="380"/>
      <c r="L101" s="364"/>
      <c r="M101" s="366"/>
      <c r="N101" s="380"/>
      <c r="O101" s="364"/>
      <c r="P101" s="366"/>
      <c r="Q101" s="380"/>
      <c r="R101" s="364"/>
      <c r="S101" s="366"/>
      <c r="T101" s="380"/>
      <c r="U101" s="364"/>
      <c r="V101" s="366"/>
      <c r="W101" s="314"/>
      <c r="X101" s="380"/>
      <c r="Y101" s="364"/>
      <c r="Z101" s="366"/>
      <c r="AA101" s="380"/>
      <c r="AB101" s="364"/>
      <c r="AC101" s="366"/>
      <c r="AD101" s="380"/>
      <c r="AE101" s="364"/>
      <c r="AF101" s="366"/>
      <c r="AG101" s="380"/>
      <c r="AH101" s="364"/>
      <c r="AI101" s="366"/>
      <c r="AJ101" s="314"/>
      <c r="AK101" s="380"/>
      <c r="AL101" s="364"/>
      <c r="AM101" s="366"/>
      <c r="AN101" s="380">
        <v>1</v>
      </c>
      <c r="AO101" s="364"/>
      <c r="AP101" s="366"/>
      <c r="AQ101" s="380"/>
      <c r="AR101" s="364"/>
      <c r="AS101" s="366"/>
      <c r="AT101" s="380">
        <v>1</v>
      </c>
      <c r="AU101" s="364"/>
      <c r="AV101" s="366"/>
      <c r="AW101" s="380"/>
      <c r="AX101" s="364"/>
      <c r="AY101" s="366"/>
      <c r="AZ101" s="380"/>
      <c r="BA101" s="364"/>
      <c r="BB101" s="366"/>
    </row>
    <row r="102" spans="1:54" ht="15.75" hidden="1" customHeight="1">
      <c r="A102" s="313" t="s">
        <v>66</v>
      </c>
      <c r="B102" s="380">
        <f>B99-B100-B101</f>
        <v>2</v>
      </c>
      <c r="C102" s="364"/>
      <c r="D102" s="366"/>
      <c r="E102" s="380">
        <f>E99-E100-E101</f>
        <v>2</v>
      </c>
      <c r="F102" s="364"/>
      <c r="G102" s="366"/>
      <c r="H102" s="380">
        <f>H99-H100-H101</f>
        <v>2</v>
      </c>
      <c r="I102" s="364"/>
      <c r="J102" s="366"/>
      <c r="K102" s="380">
        <f>K99-K100-K101</f>
        <v>1</v>
      </c>
      <c r="L102" s="364"/>
      <c r="M102" s="366"/>
      <c r="N102" s="380">
        <f>N99-N100-N101</f>
        <v>1</v>
      </c>
      <c r="O102" s="364"/>
      <c r="P102" s="366"/>
      <c r="Q102" s="380">
        <f>Q99-Q100-Q101</f>
        <v>2</v>
      </c>
      <c r="R102" s="364"/>
      <c r="S102" s="366"/>
      <c r="T102" s="380">
        <f>T99-T100-T101</f>
        <v>2</v>
      </c>
      <c r="U102" s="364"/>
      <c r="V102" s="366"/>
      <c r="W102" s="314"/>
      <c r="X102" s="380">
        <f>X99-X100-X101</f>
        <v>2</v>
      </c>
      <c r="Y102" s="364"/>
      <c r="Z102" s="366"/>
      <c r="AA102" s="380">
        <f>AA99-AA100-AA101</f>
        <v>1</v>
      </c>
      <c r="AB102" s="364"/>
      <c r="AC102" s="366"/>
      <c r="AD102" s="380">
        <f>AD99-AD100-AD101</f>
        <v>2</v>
      </c>
      <c r="AE102" s="364"/>
      <c r="AF102" s="366"/>
      <c r="AG102" s="380">
        <f>AG99-AG100-AG101</f>
        <v>2</v>
      </c>
      <c r="AH102" s="364"/>
      <c r="AI102" s="366"/>
      <c r="AJ102" s="314"/>
      <c r="AK102" s="380">
        <f>AK99-AK100-AK101</f>
        <v>2</v>
      </c>
      <c r="AL102" s="364"/>
      <c r="AM102" s="366"/>
      <c r="AN102" s="380">
        <f>AN99-AN100-AN101</f>
        <v>1</v>
      </c>
      <c r="AO102" s="364"/>
      <c r="AP102" s="366"/>
      <c r="AQ102" s="380">
        <f>AQ99-AQ100-AQ101</f>
        <v>1</v>
      </c>
      <c r="AR102" s="364"/>
      <c r="AS102" s="366"/>
      <c r="AT102" s="380">
        <f>AT99-AT100-AT101</f>
        <v>1</v>
      </c>
      <c r="AU102" s="364"/>
      <c r="AV102" s="366"/>
      <c r="AW102" s="380">
        <f>AW99-AW100-AW101</f>
        <v>2</v>
      </c>
      <c r="AX102" s="364"/>
      <c r="AY102" s="366"/>
      <c r="AZ102" s="380">
        <f>AZ99-AZ100-AZ101</f>
        <v>2</v>
      </c>
      <c r="BA102" s="364"/>
      <c r="BB102" s="366"/>
    </row>
    <row r="103" spans="1:54" ht="18.75" customHeight="1"/>
    <row r="104" spans="1:54" ht="15.75" customHeight="1">
      <c r="A104" s="315" t="s">
        <v>63</v>
      </c>
      <c r="B104" s="378">
        <v>2</v>
      </c>
      <c r="C104" s="369"/>
      <c r="D104" s="370"/>
      <c r="E104" s="378">
        <v>2</v>
      </c>
      <c r="F104" s="369"/>
      <c r="G104" s="370"/>
      <c r="H104" s="378">
        <v>2</v>
      </c>
      <c r="I104" s="369"/>
      <c r="J104" s="370"/>
      <c r="K104" s="378">
        <v>1</v>
      </c>
      <c r="L104" s="369"/>
      <c r="M104" s="370"/>
      <c r="N104" s="378">
        <v>1</v>
      </c>
      <c r="O104" s="369"/>
      <c r="P104" s="370"/>
      <c r="Q104" s="378">
        <v>2</v>
      </c>
      <c r="R104" s="369"/>
      <c r="S104" s="370"/>
      <c r="T104" s="378">
        <v>2</v>
      </c>
      <c r="U104" s="369"/>
      <c r="V104" s="370"/>
      <c r="W104" s="316"/>
      <c r="X104" s="378">
        <v>2</v>
      </c>
      <c r="Y104" s="369"/>
      <c r="Z104" s="370"/>
      <c r="AA104" s="378">
        <v>1</v>
      </c>
      <c r="AB104" s="369"/>
      <c r="AC104" s="370"/>
      <c r="AD104" s="378">
        <v>2</v>
      </c>
      <c r="AE104" s="369"/>
      <c r="AF104" s="370"/>
      <c r="AG104" s="378">
        <v>2</v>
      </c>
      <c r="AH104" s="369"/>
      <c r="AI104" s="370"/>
      <c r="AJ104" s="316"/>
      <c r="AK104" s="378">
        <v>2</v>
      </c>
      <c r="AL104" s="369"/>
      <c r="AM104" s="370"/>
      <c r="AN104" s="378">
        <v>2</v>
      </c>
      <c r="AO104" s="369"/>
      <c r="AP104" s="370"/>
      <c r="AQ104" s="378">
        <v>1</v>
      </c>
      <c r="AR104" s="369"/>
      <c r="AS104" s="370"/>
      <c r="AT104" s="378">
        <v>2</v>
      </c>
      <c r="AU104" s="369"/>
      <c r="AV104" s="370"/>
      <c r="AW104" s="378">
        <v>2</v>
      </c>
      <c r="AX104" s="369"/>
      <c r="AY104" s="370"/>
      <c r="AZ104" s="378">
        <v>2</v>
      </c>
      <c r="BA104" s="369"/>
      <c r="BB104" s="374"/>
    </row>
    <row r="105" spans="1:54" ht="15.75" customHeight="1">
      <c r="A105" s="317" t="s">
        <v>64</v>
      </c>
      <c r="B105" s="363"/>
      <c r="C105" s="364"/>
      <c r="D105" s="366"/>
      <c r="E105" s="363"/>
      <c r="F105" s="364"/>
      <c r="G105" s="366"/>
      <c r="H105" s="363">
        <v>1</v>
      </c>
      <c r="I105" s="364"/>
      <c r="J105" s="366"/>
      <c r="K105" s="363"/>
      <c r="L105" s="364"/>
      <c r="M105" s="366"/>
      <c r="N105" s="363"/>
      <c r="O105" s="364"/>
      <c r="P105" s="366"/>
      <c r="Q105" s="363"/>
      <c r="R105" s="364"/>
      <c r="S105" s="366"/>
      <c r="T105" s="363">
        <v>1</v>
      </c>
      <c r="U105" s="364"/>
      <c r="V105" s="366"/>
      <c r="W105" s="316"/>
      <c r="X105" s="363"/>
      <c r="Y105" s="364"/>
      <c r="Z105" s="366"/>
      <c r="AA105" s="363">
        <v>1</v>
      </c>
      <c r="AB105" s="364"/>
      <c r="AC105" s="366"/>
      <c r="AD105" s="363">
        <v>1</v>
      </c>
      <c r="AE105" s="364"/>
      <c r="AF105" s="366"/>
      <c r="AG105" s="363">
        <v>1</v>
      </c>
      <c r="AH105" s="364"/>
      <c r="AI105" s="366"/>
      <c r="AJ105" s="316"/>
      <c r="AK105" s="363"/>
      <c r="AL105" s="364"/>
      <c r="AM105" s="366"/>
      <c r="AN105" s="363">
        <v>1</v>
      </c>
      <c r="AO105" s="364"/>
      <c r="AP105" s="366"/>
      <c r="AQ105" s="363"/>
      <c r="AR105" s="364"/>
      <c r="AS105" s="366"/>
      <c r="AT105" s="363"/>
      <c r="AU105" s="364"/>
      <c r="AV105" s="366"/>
      <c r="AW105" s="363"/>
      <c r="AX105" s="364"/>
      <c r="AY105" s="366"/>
      <c r="AZ105" s="363"/>
      <c r="BA105" s="364"/>
      <c r="BB105" s="365"/>
    </row>
    <row r="106" spans="1:54" ht="15.75" customHeight="1">
      <c r="A106" s="317" t="s">
        <v>65</v>
      </c>
      <c r="B106" s="363">
        <v>2</v>
      </c>
      <c r="C106" s="364"/>
      <c r="D106" s="366"/>
      <c r="E106" s="363">
        <v>2</v>
      </c>
      <c r="F106" s="364"/>
      <c r="G106" s="366"/>
      <c r="H106" s="363">
        <v>1</v>
      </c>
      <c r="I106" s="364"/>
      <c r="J106" s="366"/>
      <c r="K106" s="363">
        <v>1</v>
      </c>
      <c r="L106" s="364"/>
      <c r="M106" s="366"/>
      <c r="N106" s="363">
        <v>1</v>
      </c>
      <c r="O106" s="364"/>
      <c r="P106" s="366"/>
      <c r="Q106" s="363">
        <v>2</v>
      </c>
      <c r="R106" s="364"/>
      <c r="S106" s="366"/>
      <c r="T106" s="363">
        <v>1</v>
      </c>
      <c r="U106" s="364"/>
      <c r="V106" s="366"/>
      <c r="W106" s="316"/>
      <c r="X106" s="363">
        <v>2</v>
      </c>
      <c r="Y106" s="364"/>
      <c r="Z106" s="366"/>
      <c r="AA106" s="363"/>
      <c r="AB106" s="364"/>
      <c r="AC106" s="366"/>
      <c r="AD106" s="363">
        <v>1</v>
      </c>
      <c r="AE106" s="364"/>
      <c r="AF106" s="366"/>
      <c r="AG106" s="363">
        <v>1</v>
      </c>
      <c r="AH106" s="364"/>
      <c r="AI106" s="366"/>
      <c r="AJ106" s="316"/>
      <c r="AK106" s="363">
        <v>2</v>
      </c>
      <c r="AL106" s="364"/>
      <c r="AM106" s="366"/>
      <c r="AN106" s="363">
        <v>1</v>
      </c>
      <c r="AO106" s="364"/>
      <c r="AP106" s="366"/>
      <c r="AQ106" s="363">
        <v>1</v>
      </c>
      <c r="AR106" s="364"/>
      <c r="AS106" s="366"/>
      <c r="AT106" s="363">
        <v>2</v>
      </c>
      <c r="AU106" s="364"/>
      <c r="AV106" s="366"/>
      <c r="AW106" s="363">
        <v>2</v>
      </c>
      <c r="AX106" s="364"/>
      <c r="AY106" s="366"/>
      <c r="AZ106" s="363">
        <v>2</v>
      </c>
      <c r="BA106" s="364"/>
      <c r="BB106" s="365"/>
    </row>
    <row r="107" spans="1:54" ht="15.75" customHeight="1">
      <c r="A107" s="318" t="s">
        <v>66</v>
      </c>
      <c r="B107" s="371">
        <f>B104-B105-B106</f>
        <v>0</v>
      </c>
      <c r="C107" s="372"/>
      <c r="D107" s="373"/>
      <c r="E107" s="371">
        <f>E104-E105-E106</f>
        <v>0</v>
      </c>
      <c r="F107" s="372"/>
      <c r="G107" s="373"/>
      <c r="H107" s="371">
        <f>H104-H105-H106</f>
        <v>0</v>
      </c>
      <c r="I107" s="372"/>
      <c r="J107" s="373"/>
      <c r="K107" s="371">
        <f>K104-K105-K106</f>
        <v>0</v>
      </c>
      <c r="L107" s="372"/>
      <c r="M107" s="373"/>
      <c r="N107" s="371">
        <f>N104-N105-N106</f>
        <v>0</v>
      </c>
      <c r="O107" s="372"/>
      <c r="P107" s="373"/>
      <c r="Q107" s="371">
        <f>Q104-Q105-Q106</f>
        <v>0</v>
      </c>
      <c r="R107" s="372"/>
      <c r="S107" s="373"/>
      <c r="T107" s="371">
        <f>T104-T105-T106</f>
        <v>0</v>
      </c>
      <c r="U107" s="372"/>
      <c r="V107" s="373"/>
      <c r="W107" s="316"/>
      <c r="X107" s="371">
        <f>X104-X105-X106</f>
        <v>0</v>
      </c>
      <c r="Y107" s="372"/>
      <c r="Z107" s="373"/>
      <c r="AA107" s="371">
        <f>AA104-AA105-AA106</f>
        <v>0</v>
      </c>
      <c r="AB107" s="372"/>
      <c r="AC107" s="373"/>
      <c r="AD107" s="371">
        <f>AD104-AD105-AD106</f>
        <v>0</v>
      </c>
      <c r="AE107" s="372"/>
      <c r="AF107" s="373"/>
      <c r="AG107" s="371">
        <f>AG104-AG105-AG106</f>
        <v>0</v>
      </c>
      <c r="AH107" s="372"/>
      <c r="AI107" s="373"/>
      <c r="AJ107" s="316"/>
      <c r="AK107" s="371">
        <f>AK104-AK105-AK106</f>
        <v>0</v>
      </c>
      <c r="AL107" s="372"/>
      <c r="AM107" s="373"/>
      <c r="AN107" s="371">
        <f>AN104-AN105-AN106</f>
        <v>0</v>
      </c>
      <c r="AO107" s="372"/>
      <c r="AP107" s="373"/>
      <c r="AQ107" s="371">
        <f>AQ104-AQ105-AQ106</f>
        <v>0</v>
      </c>
      <c r="AR107" s="372"/>
      <c r="AS107" s="373"/>
      <c r="AT107" s="371">
        <f>AT104-AT105-AT106</f>
        <v>0</v>
      </c>
      <c r="AU107" s="372"/>
      <c r="AV107" s="373"/>
      <c r="AW107" s="371">
        <f>AW104-AW105-AW106</f>
        <v>0</v>
      </c>
      <c r="AX107" s="372"/>
      <c r="AY107" s="373"/>
      <c r="AZ107" s="371">
        <f>AZ104-AZ105-AZ106</f>
        <v>0</v>
      </c>
      <c r="BA107" s="372"/>
      <c r="BB107" s="376"/>
    </row>
    <row r="108" spans="1:54" ht="15.75" customHeight="1"/>
    <row r="109" spans="1:54" ht="15.75" customHeight="1">
      <c r="A109" s="319" t="s">
        <v>67</v>
      </c>
      <c r="B109" s="368">
        <v>500</v>
      </c>
      <c r="C109" s="369"/>
      <c r="D109" s="370"/>
      <c r="E109" s="368">
        <v>500</v>
      </c>
      <c r="F109" s="369"/>
      <c r="G109" s="370"/>
      <c r="H109" s="368">
        <v>500</v>
      </c>
      <c r="I109" s="369"/>
      <c r="J109" s="370"/>
      <c r="K109" s="368">
        <v>500</v>
      </c>
      <c r="L109" s="369"/>
      <c r="M109" s="370"/>
      <c r="N109" s="368">
        <v>500</v>
      </c>
      <c r="O109" s="369"/>
      <c r="P109" s="370"/>
      <c r="Q109" s="368">
        <v>500</v>
      </c>
      <c r="R109" s="369"/>
      <c r="S109" s="370"/>
      <c r="T109" s="368">
        <v>500</v>
      </c>
      <c r="U109" s="369"/>
      <c r="V109" s="370"/>
      <c r="W109" s="316"/>
      <c r="X109" s="375">
        <v>500</v>
      </c>
      <c r="Y109" s="369"/>
      <c r="Z109" s="370"/>
      <c r="AA109" s="368">
        <v>500</v>
      </c>
      <c r="AB109" s="369"/>
      <c r="AC109" s="370"/>
      <c r="AD109" s="368">
        <v>500</v>
      </c>
      <c r="AE109" s="369"/>
      <c r="AF109" s="370"/>
      <c r="AG109" s="368">
        <v>500</v>
      </c>
      <c r="AH109" s="369"/>
      <c r="AI109" s="370"/>
      <c r="AJ109" s="316"/>
      <c r="AK109" s="375">
        <v>500</v>
      </c>
      <c r="AL109" s="369"/>
      <c r="AM109" s="370"/>
      <c r="AN109" s="368">
        <v>500</v>
      </c>
      <c r="AO109" s="369"/>
      <c r="AP109" s="370"/>
      <c r="AQ109" s="368">
        <v>500</v>
      </c>
      <c r="AR109" s="369"/>
      <c r="AS109" s="370"/>
      <c r="AT109" s="368">
        <v>500</v>
      </c>
      <c r="AU109" s="369"/>
      <c r="AV109" s="370"/>
      <c r="AW109" s="368">
        <v>500</v>
      </c>
      <c r="AX109" s="369"/>
      <c r="AY109" s="370"/>
      <c r="AZ109" s="368">
        <v>500</v>
      </c>
      <c r="BA109" s="369"/>
      <c r="BB109" s="374"/>
    </row>
    <row r="110" spans="1:54" ht="15.75" customHeight="1">
      <c r="A110" s="320" t="s">
        <v>63</v>
      </c>
      <c r="B110" s="367">
        <v>2</v>
      </c>
      <c r="C110" s="364"/>
      <c r="D110" s="366"/>
      <c r="E110" s="367">
        <v>2</v>
      </c>
      <c r="F110" s="364"/>
      <c r="G110" s="366"/>
      <c r="H110" s="367">
        <v>2</v>
      </c>
      <c r="I110" s="364"/>
      <c r="J110" s="366"/>
      <c r="K110" s="367">
        <v>1</v>
      </c>
      <c r="L110" s="364"/>
      <c r="M110" s="366"/>
      <c r="N110" s="367">
        <v>1</v>
      </c>
      <c r="O110" s="364"/>
      <c r="P110" s="366"/>
      <c r="Q110" s="367">
        <v>2</v>
      </c>
      <c r="R110" s="364"/>
      <c r="S110" s="366"/>
      <c r="T110" s="367">
        <v>2</v>
      </c>
      <c r="U110" s="364"/>
      <c r="V110" s="366"/>
      <c r="W110" s="316"/>
      <c r="X110" s="367">
        <v>2</v>
      </c>
      <c r="Y110" s="364"/>
      <c r="Z110" s="366"/>
      <c r="AA110" s="367">
        <v>1</v>
      </c>
      <c r="AB110" s="364"/>
      <c r="AC110" s="366"/>
      <c r="AD110" s="367">
        <v>2</v>
      </c>
      <c r="AE110" s="364"/>
      <c r="AF110" s="366"/>
      <c r="AG110" s="367">
        <v>2</v>
      </c>
      <c r="AH110" s="364"/>
      <c r="AI110" s="366"/>
      <c r="AJ110" s="316"/>
      <c r="AK110" s="367">
        <v>2</v>
      </c>
      <c r="AL110" s="364"/>
      <c r="AM110" s="366"/>
      <c r="AN110" s="367">
        <v>2</v>
      </c>
      <c r="AO110" s="364"/>
      <c r="AP110" s="366"/>
      <c r="AQ110" s="367">
        <v>1</v>
      </c>
      <c r="AR110" s="364"/>
      <c r="AS110" s="366"/>
      <c r="AT110" s="367">
        <v>2</v>
      </c>
      <c r="AU110" s="364"/>
      <c r="AV110" s="366"/>
      <c r="AW110" s="367">
        <v>2</v>
      </c>
      <c r="AX110" s="364"/>
      <c r="AY110" s="366"/>
      <c r="AZ110" s="367">
        <v>2</v>
      </c>
      <c r="BA110" s="364"/>
      <c r="BB110" s="365"/>
    </row>
    <row r="111" spans="1:54" ht="15.75" customHeight="1">
      <c r="A111" s="321" t="s">
        <v>64</v>
      </c>
      <c r="B111" s="363"/>
      <c r="C111" s="364"/>
      <c r="D111" s="366"/>
      <c r="E111" s="363"/>
      <c r="F111" s="364"/>
      <c r="G111" s="366"/>
      <c r="H111" s="363"/>
      <c r="I111" s="364"/>
      <c r="J111" s="366"/>
      <c r="K111" s="363"/>
      <c r="L111" s="364"/>
      <c r="M111" s="366"/>
      <c r="N111" s="363"/>
      <c r="O111" s="364"/>
      <c r="P111" s="366"/>
      <c r="Q111" s="363"/>
      <c r="R111" s="364"/>
      <c r="S111" s="366"/>
      <c r="T111" s="363"/>
      <c r="U111" s="364"/>
      <c r="V111" s="366"/>
      <c r="W111" s="316"/>
      <c r="X111" s="363"/>
      <c r="Y111" s="364"/>
      <c r="Z111" s="366"/>
      <c r="AA111" s="363">
        <v>1</v>
      </c>
      <c r="AB111" s="364"/>
      <c r="AC111" s="366"/>
      <c r="AD111" s="363"/>
      <c r="AE111" s="364"/>
      <c r="AF111" s="366"/>
      <c r="AG111" s="363">
        <v>2</v>
      </c>
      <c r="AH111" s="364"/>
      <c r="AI111" s="366"/>
      <c r="AJ111" s="316"/>
      <c r="AK111" s="363">
        <v>1</v>
      </c>
      <c r="AL111" s="364"/>
      <c r="AM111" s="366"/>
      <c r="AN111" s="363">
        <v>1</v>
      </c>
      <c r="AO111" s="364"/>
      <c r="AP111" s="366"/>
      <c r="AQ111" s="363">
        <v>1</v>
      </c>
      <c r="AR111" s="364"/>
      <c r="AS111" s="366"/>
      <c r="AT111" s="363"/>
      <c r="AU111" s="364"/>
      <c r="AV111" s="366"/>
      <c r="AW111" s="363"/>
      <c r="AX111" s="364"/>
      <c r="AY111" s="366"/>
      <c r="AZ111" s="363">
        <v>1</v>
      </c>
      <c r="BA111" s="364"/>
      <c r="BB111" s="365"/>
    </row>
    <row r="112" spans="1:54" ht="15.75" customHeight="1">
      <c r="A112" s="321" t="s">
        <v>65</v>
      </c>
      <c r="B112" s="363">
        <v>2</v>
      </c>
      <c r="C112" s="364"/>
      <c r="D112" s="366"/>
      <c r="E112" s="363">
        <v>2</v>
      </c>
      <c r="F112" s="364"/>
      <c r="G112" s="366"/>
      <c r="H112" s="363">
        <v>2</v>
      </c>
      <c r="I112" s="364"/>
      <c r="J112" s="366"/>
      <c r="K112" s="363">
        <v>1</v>
      </c>
      <c r="L112" s="364"/>
      <c r="M112" s="366"/>
      <c r="N112" s="363">
        <v>1</v>
      </c>
      <c r="O112" s="364"/>
      <c r="P112" s="366"/>
      <c r="Q112" s="363">
        <v>2</v>
      </c>
      <c r="R112" s="364"/>
      <c r="S112" s="366"/>
      <c r="T112" s="363">
        <v>2</v>
      </c>
      <c r="U112" s="364"/>
      <c r="V112" s="366"/>
      <c r="W112" s="316"/>
      <c r="X112" s="363">
        <v>2</v>
      </c>
      <c r="Y112" s="364"/>
      <c r="Z112" s="366"/>
      <c r="AA112" s="363"/>
      <c r="AB112" s="364"/>
      <c r="AC112" s="366"/>
      <c r="AD112" s="363">
        <v>2</v>
      </c>
      <c r="AE112" s="364"/>
      <c r="AF112" s="366"/>
      <c r="AG112" s="363"/>
      <c r="AH112" s="364"/>
      <c r="AI112" s="366"/>
      <c r="AJ112" s="316"/>
      <c r="AK112" s="363">
        <v>1</v>
      </c>
      <c r="AL112" s="364"/>
      <c r="AM112" s="366"/>
      <c r="AN112" s="363">
        <v>1</v>
      </c>
      <c r="AO112" s="364"/>
      <c r="AP112" s="366"/>
      <c r="AQ112" s="363"/>
      <c r="AR112" s="364"/>
      <c r="AS112" s="366"/>
      <c r="AT112" s="363">
        <v>2</v>
      </c>
      <c r="AU112" s="364"/>
      <c r="AV112" s="366"/>
      <c r="AW112" s="363">
        <v>2</v>
      </c>
      <c r="AX112" s="364"/>
      <c r="AY112" s="366"/>
      <c r="AZ112" s="363">
        <v>1</v>
      </c>
      <c r="BA112" s="364"/>
      <c r="BB112" s="365"/>
    </row>
    <row r="113" spans="1:54" ht="15.75" customHeight="1">
      <c r="A113" s="322" t="s">
        <v>66</v>
      </c>
      <c r="B113" s="371">
        <f>B110-B111-B112</f>
        <v>0</v>
      </c>
      <c r="C113" s="372"/>
      <c r="D113" s="373"/>
      <c r="E113" s="371">
        <f>E110-E111-E112</f>
        <v>0</v>
      </c>
      <c r="F113" s="372"/>
      <c r="G113" s="373"/>
      <c r="H113" s="371">
        <f>H110-H111-H112</f>
        <v>0</v>
      </c>
      <c r="I113" s="372"/>
      <c r="J113" s="373"/>
      <c r="K113" s="371">
        <f>K110-K111-K112</f>
        <v>0</v>
      </c>
      <c r="L113" s="372"/>
      <c r="M113" s="373"/>
      <c r="N113" s="371">
        <f>N110-N111-N112</f>
        <v>0</v>
      </c>
      <c r="O113" s="372"/>
      <c r="P113" s="373"/>
      <c r="Q113" s="371">
        <f>Q110-Q111-Q112</f>
        <v>0</v>
      </c>
      <c r="R113" s="372"/>
      <c r="S113" s="373"/>
      <c r="T113" s="371">
        <f>T110-T111-T112</f>
        <v>0</v>
      </c>
      <c r="U113" s="372"/>
      <c r="V113" s="373"/>
      <c r="W113" s="316"/>
      <c r="X113" s="371">
        <f>X110-X111-X112</f>
        <v>0</v>
      </c>
      <c r="Y113" s="372"/>
      <c r="Z113" s="373"/>
      <c r="AA113" s="371">
        <f>AA110-AA111-AA112</f>
        <v>0</v>
      </c>
      <c r="AB113" s="372"/>
      <c r="AC113" s="373"/>
      <c r="AD113" s="371">
        <f>AD110-AD111-AD112</f>
        <v>0</v>
      </c>
      <c r="AE113" s="372"/>
      <c r="AF113" s="373"/>
      <c r="AG113" s="371">
        <f>AG110-AG111-AG112</f>
        <v>0</v>
      </c>
      <c r="AH113" s="372"/>
      <c r="AI113" s="373"/>
      <c r="AJ113" s="316"/>
      <c r="AK113" s="371">
        <f>AK110-AK111-AK112</f>
        <v>0</v>
      </c>
      <c r="AL113" s="372"/>
      <c r="AM113" s="373"/>
      <c r="AN113" s="371">
        <f>AN110-AN111-AN112</f>
        <v>0</v>
      </c>
      <c r="AO113" s="372"/>
      <c r="AP113" s="373"/>
      <c r="AQ113" s="371">
        <f>AQ110-AQ111-AQ112</f>
        <v>0</v>
      </c>
      <c r="AR113" s="372"/>
      <c r="AS113" s="373"/>
      <c r="AT113" s="371">
        <f>AT110-AT111-AT112</f>
        <v>0</v>
      </c>
      <c r="AU113" s="372"/>
      <c r="AV113" s="373"/>
      <c r="AW113" s="371">
        <f>AW110-AW111-AW112</f>
        <v>0</v>
      </c>
      <c r="AX113" s="372"/>
      <c r="AY113" s="373"/>
      <c r="AZ113" s="371">
        <f>AZ110-AZ111-AZ112</f>
        <v>0</v>
      </c>
      <c r="BA113" s="372"/>
      <c r="BB113" s="376"/>
    </row>
    <row r="114" spans="1:54" ht="15.75" customHeight="1"/>
    <row r="115" spans="1:54" ht="15.75" customHeight="1">
      <c r="A115" s="319" t="s">
        <v>68</v>
      </c>
      <c r="B115" s="368">
        <v>500</v>
      </c>
      <c r="C115" s="369"/>
      <c r="D115" s="370"/>
      <c r="E115" s="368">
        <v>500</v>
      </c>
      <c r="F115" s="369"/>
      <c r="G115" s="370"/>
      <c r="H115" s="368">
        <v>500</v>
      </c>
      <c r="I115" s="369"/>
      <c r="J115" s="370"/>
      <c r="K115" s="368">
        <v>500</v>
      </c>
      <c r="L115" s="369"/>
      <c r="M115" s="370"/>
      <c r="N115" s="368">
        <v>500</v>
      </c>
      <c r="O115" s="369"/>
      <c r="P115" s="370"/>
      <c r="Q115" s="368">
        <v>500</v>
      </c>
      <c r="R115" s="369"/>
      <c r="S115" s="370"/>
      <c r="T115" s="368">
        <v>500</v>
      </c>
      <c r="U115" s="369"/>
      <c r="V115" s="370"/>
      <c r="W115" s="316"/>
      <c r="X115" s="375">
        <v>500</v>
      </c>
      <c r="Y115" s="369"/>
      <c r="Z115" s="370"/>
      <c r="AA115" s="368">
        <v>500</v>
      </c>
      <c r="AB115" s="369"/>
      <c r="AC115" s="370"/>
      <c r="AD115" s="368">
        <v>500</v>
      </c>
      <c r="AE115" s="369"/>
      <c r="AF115" s="370"/>
      <c r="AG115" s="368">
        <v>500</v>
      </c>
      <c r="AH115" s="369"/>
      <c r="AI115" s="370"/>
      <c r="AJ115" s="316"/>
      <c r="AK115" s="375">
        <v>500</v>
      </c>
      <c r="AL115" s="369"/>
      <c r="AM115" s="370"/>
      <c r="AN115" s="368">
        <v>500</v>
      </c>
      <c r="AO115" s="369"/>
      <c r="AP115" s="370"/>
      <c r="AQ115" s="368">
        <v>500</v>
      </c>
      <c r="AR115" s="369"/>
      <c r="AS115" s="370"/>
      <c r="AT115" s="368">
        <v>500</v>
      </c>
      <c r="AU115" s="369"/>
      <c r="AV115" s="370"/>
      <c r="AW115" s="368">
        <v>500</v>
      </c>
      <c r="AX115" s="369"/>
      <c r="AY115" s="370"/>
      <c r="AZ115" s="368">
        <v>500</v>
      </c>
      <c r="BA115" s="369"/>
      <c r="BB115" s="374"/>
    </row>
    <row r="116" spans="1:54" ht="15.75" customHeight="1">
      <c r="A116" s="320" t="s">
        <v>63</v>
      </c>
      <c r="B116" s="367">
        <v>2</v>
      </c>
      <c r="C116" s="364"/>
      <c r="D116" s="366"/>
      <c r="E116" s="367">
        <v>2</v>
      </c>
      <c r="F116" s="364"/>
      <c r="G116" s="366"/>
      <c r="H116" s="367">
        <v>2</v>
      </c>
      <c r="I116" s="364"/>
      <c r="J116" s="366"/>
      <c r="K116" s="367">
        <v>1</v>
      </c>
      <c r="L116" s="364"/>
      <c r="M116" s="366"/>
      <c r="N116" s="367">
        <v>1</v>
      </c>
      <c r="O116" s="364"/>
      <c r="P116" s="366"/>
      <c r="Q116" s="367">
        <v>2</v>
      </c>
      <c r="R116" s="364"/>
      <c r="S116" s="366"/>
      <c r="T116" s="367">
        <v>2</v>
      </c>
      <c r="U116" s="364"/>
      <c r="V116" s="366"/>
      <c r="W116" s="316"/>
      <c r="X116" s="367">
        <v>2</v>
      </c>
      <c r="Y116" s="364"/>
      <c r="Z116" s="366"/>
      <c r="AA116" s="367">
        <v>1</v>
      </c>
      <c r="AB116" s="364"/>
      <c r="AC116" s="366"/>
      <c r="AD116" s="367">
        <v>2</v>
      </c>
      <c r="AE116" s="364"/>
      <c r="AF116" s="366"/>
      <c r="AG116" s="367">
        <v>2</v>
      </c>
      <c r="AH116" s="364"/>
      <c r="AI116" s="366"/>
      <c r="AJ116" s="316"/>
      <c r="AK116" s="367">
        <v>2</v>
      </c>
      <c r="AL116" s="364"/>
      <c r="AM116" s="366"/>
      <c r="AN116" s="367">
        <v>2</v>
      </c>
      <c r="AO116" s="364"/>
      <c r="AP116" s="366"/>
      <c r="AQ116" s="367">
        <v>1</v>
      </c>
      <c r="AR116" s="364"/>
      <c r="AS116" s="366"/>
      <c r="AT116" s="367">
        <v>2</v>
      </c>
      <c r="AU116" s="364"/>
      <c r="AV116" s="366"/>
      <c r="AW116" s="367">
        <v>2</v>
      </c>
      <c r="AX116" s="364"/>
      <c r="AY116" s="366"/>
      <c r="AZ116" s="367">
        <v>2</v>
      </c>
      <c r="BA116" s="364"/>
      <c r="BB116" s="365"/>
    </row>
    <row r="117" spans="1:54" ht="15.75" customHeight="1">
      <c r="A117" s="321" t="s">
        <v>64</v>
      </c>
      <c r="B117" s="363"/>
      <c r="C117" s="364"/>
      <c r="D117" s="366"/>
      <c r="E117" s="363">
        <v>1</v>
      </c>
      <c r="F117" s="364"/>
      <c r="G117" s="366"/>
      <c r="H117" s="363"/>
      <c r="I117" s="364"/>
      <c r="J117" s="366"/>
      <c r="K117" s="363"/>
      <c r="L117" s="364"/>
      <c r="M117" s="366"/>
      <c r="N117" s="363">
        <v>1</v>
      </c>
      <c r="O117" s="364"/>
      <c r="P117" s="366"/>
      <c r="Q117" s="363">
        <v>1</v>
      </c>
      <c r="R117" s="364"/>
      <c r="S117" s="366"/>
      <c r="T117" s="363"/>
      <c r="U117" s="364"/>
      <c r="V117" s="366"/>
      <c r="W117" s="316"/>
      <c r="X117" s="363"/>
      <c r="Y117" s="364"/>
      <c r="Z117" s="366"/>
      <c r="AA117" s="363">
        <v>1</v>
      </c>
      <c r="AB117" s="364"/>
      <c r="AC117" s="366"/>
      <c r="AD117" s="363">
        <v>2</v>
      </c>
      <c r="AE117" s="364"/>
      <c r="AF117" s="366"/>
      <c r="AG117" s="363"/>
      <c r="AH117" s="364"/>
      <c r="AI117" s="366"/>
      <c r="AJ117" s="316"/>
      <c r="AK117" s="363">
        <v>1</v>
      </c>
      <c r="AL117" s="364"/>
      <c r="AM117" s="366"/>
      <c r="AN117" s="363">
        <v>1</v>
      </c>
      <c r="AO117" s="364"/>
      <c r="AP117" s="366"/>
      <c r="AQ117" s="363">
        <v>1</v>
      </c>
      <c r="AR117" s="364"/>
      <c r="AS117" s="366"/>
      <c r="AT117" s="363">
        <v>2</v>
      </c>
      <c r="AU117" s="364"/>
      <c r="AV117" s="366"/>
      <c r="AW117" s="363">
        <v>2</v>
      </c>
      <c r="AX117" s="364"/>
      <c r="AY117" s="366"/>
      <c r="AZ117" s="363">
        <v>1</v>
      </c>
      <c r="BA117" s="364"/>
      <c r="BB117" s="365"/>
    </row>
    <row r="118" spans="1:54" ht="15.75" customHeight="1">
      <c r="A118" s="321" t="s">
        <v>65</v>
      </c>
      <c r="B118" s="363">
        <v>2</v>
      </c>
      <c r="C118" s="364"/>
      <c r="D118" s="366"/>
      <c r="E118" s="363">
        <v>1</v>
      </c>
      <c r="F118" s="364"/>
      <c r="G118" s="366"/>
      <c r="H118" s="363">
        <v>2</v>
      </c>
      <c r="I118" s="364"/>
      <c r="J118" s="366"/>
      <c r="K118" s="363">
        <v>1</v>
      </c>
      <c r="L118" s="364"/>
      <c r="M118" s="366"/>
      <c r="N118" s="363"/>
      <c r="O118" s="364"/>
      <c r="P118" s="366"/>
      <c r="Q118" s="363">
        <v>1</v>
      </c>
      <c r="R118" s="364"/>
      <c r="S118" s="366"/>
      <c r="T118" s="363">
        <v>2</v>
      </c>
      <c r="U118" s="364"/>
      <c r="V118" s="366"/>
      <c r="W118" s="316"/>
      <c r="X118" s="363">
        <v>2</v>
      </c>
      <c r="Y118" s="364"/>
      <c r="Z118" s="366"/>
      <c r="AA118" s="363"/>
      <c r="AB118" s="364"/>
      <c r="AC118" s="366"/>
      <c r="AD118" s="363"/>
      <c r="AE118" s="364"/>
      <c r="AF118" s="366"/>
      <c r="AG118" s="363">
        <v>2</v>
      </c>
      <c r="AH118" s="364"/>
      <c r="AI118" s="366"/>
      <c r="AJ118" s="316"/>
      <c r="AK118" s="363">
        <v>1</v>
      </c>
      <c r="AL118" s="364"/>
      <c r="AM118" s="366"/>
      <c r="AN118" s="363">
        <v>1</v>
      </c>
      <c r="AO118" s="364"/>
      <c r="AP118" s="366"/>
      <c r="AQ118" s="363"/>
      <c r="AR118" s="364"/>
      <c r="AS118" s="366"/>
      <c r="AT118" s="363"/>
      <c r="AU118" s="364"/>
      <c r="AV118" s="366"/>
      <c r="AW118" s="363"/>
      <c r="AX118" s="364"/>
      <c r="AY118" s="366"/>
      <c r="AZ118" s="363">
        <v>1</v>
      </c>
      <c r="BA118" s="364"/>
      <c r="BB118" s="365"/>
    </row>
    <row r="119" spans="1:54" ht="15.75" customHeight="1">
      <c r="A119" s="322" t="s">
        <v>66</v>
      </c>
      <c r="B119" s="371">
        <f>B116-B117-B118</f>
        <v>0</v>
      </c>
      <c r="C119" s="372"/>
      <c r="D119" s="373"/>
      <c r="E119" s="371">
        <f>E116-E117-E118</f>
        <v>0</v>
      </c>
      <c r="F119" s="372"/>
      <c r="G119" s="373"/>
      <c r="H119" s="371">
        <f>H116-H117-H118</f>
        <v>0</v>
      </c>
      <c r="I119" s="372"/>
      <c r="J119" s="373"/>
      <c r="K119" s="371">
        <f>K116-K117-K118</f>
        <v>0</v>
      </c>
      <c r="L119" s="372"/>
      <c r="M119" s="373"/>
      <c r="N119" s="371">
        <f>N116-N117-N118</f>
        <v>0</v>
      </c>
      <c r="O119" s="372"/>
      <c r="P119" s="373"/>
      <c r="Q119" s="371">
        <f>Q116-Q117-Q118</f>
        <v>0</v>
      </c>
      <c r="R119" s="372"/>
      <c r="S119" s="373"/>
      <c r="T119" s="371">
        <f>T116-T117-T118</f>
        <v>0</v>
      </c>
      <c r="U119" s="372"/>
      <c r="V119" s="373"/>
      <c r="W119" s="316"/>
      <c r="X119" s="371">
        <f>X116-X117-X118</f>
        <v>0</v>
      </c>
      <c r="Y119" s="372"/>
      <c r="Z119" s="373"/>
      <c r="AA119" s="371">
        <f>AA116-AA117-AA118</f>
        <v>0</v>
      </c>
      <c r="AB119" s="372"/>
      <c r="AC119" s="373"/>
      <c r="AD119" s="371">
        <f>AD116-AD117-AD118</f>
        <v>0</v>
      </c>
      <c r="AE119" s="372"/>
      <c r="AF119" s="373"/>
      <c r="AG119" s="371">
        <f>AG116-AG117-AG118</f>
        <v>0</v>
      </c>
      <c r="AH119" s="372"/>
      <c r="AI119" s="373"/>
      <c r="AJ119" s="316"/>
      <c r="AK119" s="371">
        <f>AK116-AK117-AK118</f>
        <v>0</v>
      </c>
      <c r="AL119" s="372"/>
      <c r="AM119" s="373"/>
      <c r="AN119" s="371">
        <f>AN116-AN117-AN118</f>
        <v>0</v>
      </c>
      <c r="AO119" s="372"/>
      <c r="AP119" s="373"/>
      <c r="AQ119" s="371">
        <f>AQ116-AQ117-AQ118</f>
        <v>0</v>
      </c>
      <c r="AR119" s="372"/>
      <c r="AS119" s="373"/>
      <c r="AT119" s="371">
        <f>AT116-AT117-AT118</f>
        <v>0</v>
      </c>
      <c r="AU119" s="372"/>
      <c r="AV119" s="373"/>
      <c r="AW119" s="371">
        <f>AW116-AW117-AW118</f>
        <v>0</v>
      </c>
      <c r="AX119" s="372"/>
      <c r="AY119" s="373"/>
      <c r="AZ119" s="371">
        <f>AZ116-AZ117-AZ118</f>
        <v>0</v>
      </c>
      <c r="BA119" s="372"/>
      <c r="BB119" s="376"/>
    </row>
    <row r="120" spans="1:54" ht="15.75" customHeight="1"/>
    <row r="121" spans="1:54" ht="15.75" customHeight="1">
      <c r="A121" s="319" t="s">
        <v>69</v>
      </c>
      <c r="B121" s="368">
        <v>500</v>
      </c>
      <c r="C121" s="369"/>
      <c r="D121" s="370"/>
      <c r="E121" s="368">
        <v>500</v>
      </c>
      <c r="F121" s="369"/>
      <c r="G121" s="370"/>
      <c r="H121" s="368">
        <v>500</v>
      </c>
      <c r="I121" s="369"/>
      <c r="J121" s="370"/>
      <c r="K121" s="368">
        <v>500</v>
      </c>
      <c r="L121" s="369"/>
      <c r="M121" s="370"/>
      <c r="N121" s="368">
        <v>500</v>
      </c>
      <c r="O121" s="369"/>
      <c r="P121" s="370"/>
      <c r="Q121" s="368">
        <v>500</v>
      </c>
      <c r="R121" s="369"/>
      <c r="S121" s="370"/>
      <c r="T121" s="368">
        <v>500</v>
      </c>
      <c r="U121" s="369"/>
      <c r="V121" s="370"/>
      <c r="W121" s="316"/>
      <c r="X121" s="375">
        <v>500</v>
      </c>
      <c r="Y121" s="369"/>
      <c r="Z121" s="370"/>
      <c r="AA121" s="368">
        <v>500</v>
      </c>
      <c r="AB121" s="369"/>
      <c r="AC121" s="370"/>
      <c r="AD121" s="368">
        <v>500</v>
      </c>
      <c r="AE121" s="369"/>
      <c r="AF121" s="370"/>
      <c r="AG121" s="368">
        <v>500</v>
      </c>
      <c r="AH121" s="369"/>
      <c r="AI121" s="370"/>
      <c r="AJ121" s="316"/>
      <c r="AK121" s="375">
        <v>500</v>
      </c>
      <c r="AL121" s="369"/>
      <c r="AM121" s="370"/>
      <c r="AN121" s="368">
        <v>500</v>
      </c>
      <c r="AO121" s="369"/>
      <c r="AP121" s="370"/>
      <c r="AQ121" s="368">
        <v>500</v>
      </c>
      <c r="AR121" s="369"/>
      <c r="AS121" s="370"/>
      <c r="AT121" s="368">
        <v>500</v>
      </c>
      <c r="AU121" s="369"/>
      <c r="AV121" s="370"/>
      <c r="AW121" s="368">
        <v>500</v>
      </c>
      <c r="AX121" s="369"/>
      <c r="AY121" s="370"/>
      <c r="AZ121" s="368">
        <v>500</v>
      </c>
      <c r="BA121" s="369"/>
      <c r="BB121" s="374"/>
    </row>
    <row r="122" spans="1:54" ht="15.75" customHeight="1">
      <c r="A122" s="320" t="s">
        <v>63</v>
      </c>
      <c r="B122" s="367">
        <v>2</v>
      </c>
      <c r="C122" s="364"/>
      <c r="D122" s="366"/>
      <c r="E122" s="367">
        <v>1</v>
      </c>
      <c r="F122" s="364"/>
      <c r="G122" s="366"/>
      <c r="H122" s="367">
        <v>2</v>
      </c>
      <c r="I122" s="364"/>
      <c r="J122" s="366"/>
      <c r="K122" s="367">
        <v>1</v>
      </c>
      <c r="L122" s="364"/>
      <c r="M122" s="366"/>
      <c r="N122" s="367">
        <v>1</v>
      </c>
      <c r="O122" s="364"/>
      <c r="P122" s="366"/>
      <c r="Q122" s="367">
        <v>2</v>
      </c>
      <c r="R122" s="364"/>
      <c r="S122" s="366"/>
      <c r="T122" s="367">
        <v>2</v>
      </c>
      <c r="U122" s="364"/>
      <c r="V122" s="366"/>
      <c r="W122" s="316"/>
      <c r="X122" s="367">
        <v>2</v>
      </c>
      <c r="Y122" s="364"/>
      <c r="Z122" s="366"/>
      <c r="AA122" s="367">
        <v>1</v>
      </c>
      <c r="AB122" s="364"/>
      <c r="AC122" s="366"/>
      <c r="AD122" s="367">
        <v>2</v>
      </c>
      <c r="AE122" s="364"/>
      <c r="AF122" s="366"/>
      <c r="AG122" s="367">
        <v>2</v>
      </c>
      <c r="AH122" s="364"/>
      <c r="AI122" s="366"/>
      <c r="AJ122" s="316"/>
      <c r="AK122" s="367">
        <v>2</v>
      </c>
      <c r="AL122" s="364"/>
      <c r="AM122" s="366"/>
      <c r="AN122" s="367">
        <v>2</v>
      </c>
      <c r="AO122" s="364"/>
      <c r="AP122" s="366"/>
      <c r="AQ122" s="367">
        <v>1</v>
      </c>
      <c r="AR122" s="364"/>
      <c r="AS122" s="366"/>
      <c r="AT122" s="367">
        <v>2</v>
      </c>
      <c r="AU122" s="364"/>
      <c r="AV122" s="366"/>
      <c r="AW122" s="367">
        <v>2</v>
      </c>
      <c r="AX122" s="364"/>
      <c r="AY122" s="366"/>
      <c r="AZ122" s="367">
        <v>2</v>
      </c>
      <c r="BA122" s="364"/>
      <c r="BB122" s="365"/>
    </row>
    <row r="123" spans="1:54" ht="15.75" customHeight="1">
      <c r="A123" s="321" t="s">
        <v>64</v>
      </c>
      <c r="B123" s="363"/>
      <c r="C123" s="364"/>
      <c r="D123" s="366"/>
      <c r="E123" s="363">
        <v>1</v>
      </c>
      <c r="F123" s="364"/>
      <c r="G123" s="366"/>
      <c r="H123" s="363"/>
      <c r="I123" s="364"/>
      <c r="J123" s="366"/>
      <c r="K123" s="363">
        <v>1</v>
      </c>
      <c r="L123" s="364"/>
      <c r="M123" s="366"/>
      <c r="N123" s="363"/>
      <c r="O123" s="364"/>
      <c r="P123" s="366"/>
      <c r="Q123" s="363"/>
      <c r="R123" s="364"/>
      <c r="S123" s="366"/>
      <c r="T123" s="363"/>
      <c r="U123" s="364"/>
      <c r="V123" s="366"/>
      <c r="W123" s="316"/>
      <c r="X123" s="363">
        <v>1</v>
      </c>
      <c r="Y123" s="364"/>
      <c r="Z123" s="366"/>
      <c r="AA123" s="363"/>
      <c r="AB123" s="364"/>
      <c r="AC123" s="366"/>
      <c r="AD123" s="363"/>
      <c r="AE123" s="364"/>
      <c r="AF123" s="366"/>
      <c r="AG123" s="363"/>
      <c r="AH123" s="364"/>
      <c r="AI123" s="366"/>
      <c r="AJ123" s="316"/>
      <c r="AK123" s="363"/>
      <c r="AL123" s="364"/>
      <c r="AM123" s="366"/>
      <c r="AN123" s="363">
        <v>1</v>
      </c>
      <c r="AO123" s="364"/>
      <c r="AP123" s="366"/>
      <c r="AQ123" s="363">
        <v>1</v>
      </c>
      <c r="AR123" s="364"/>
      <c r="AS123" s="366"/>
      <c r="AT123" s="363"/>
      <c r="AU123" s="364"/>
      <c r="AV123" s="366"/>
      <c r="AW123" s="363"/>
      <c r="AX123" s="364"/>
      <c r="AY123" s="366"/>
      <c r="AZ123" s="363"/>
      <c r="BA123" s="364"/>
      <c r="BB123" s="365"/>
    </row>
    <row r="124" spans="1:54" ht="15.75" customHeight="1">
      <c r="A124" s="321" t="s">
        <v>65</v>
      </c>
      <c r="B124" s="363">
        <v>2</v>
      </c>
      <c r="C124" s="364"/>
      <c r="D124" s="366"/>
      <c r="E124" s="363"/>
      <c r="F124" s="364"/>
      <c r="G124" s="366"/>
      <c r="H124" s="363">
        <v>2</v>
      </c>
      <c r="I124" s="364"/>
      <c r="J124" s="366"/>
      <c r="K124" s="363"/>
      <c r="L124" s="364"/>
      <c r="M124" s="366"/>
      <c r="N124" s="363">
        <v>1</v>
      </c>
      <c r="O124" s="364"/>
      <c r="P124" s="366"/>
      <c r="Q124" s="363">
        <v>2</v>
      </c>
      <c r="R124" s="364"/>
      <c r="S124" s="366"/>
      <c r="T124" s="363">
        <v>2</v>
      </c>
      <c r="U124" s="364"/>
      <c r="V124" s="366"/>
      <c r="W124" s="316"/>
      <c r="X124" s="363"/>
      <c r="Y124" s="364"/>
      <c r="Z124" s="366"/>
      <c r="AA124" s="363">
        <v>1</v>
      </c>
      <c r="AB124" s="364"/>
      <c r="AC124" s="366"/>
      <c r="AD124" s="363">
        <v>2</v>
      </c>
      <c r="AE124" s="364"/>
      <c r="AF124" s="366"/>
      <c r="AG124" s="363">
        <v>2</v>
      </c>
      <c r="AH124" s="364"/>
      <c r="AI124" s="366"/>
      <c r="AJ124" s="316"/>
      <c r="AK124" s="363">
        <v>2</v>
      </c>
      <c r="AL124" s="364"/>
      <c r="AM124" s="366"/>
      <c r="AN124" s="363">
        <v>1</v>
      </c>
      <c r="AO124" s="364"/>
      <c r="AP124" s="366"/>
      <c r="AQ124" s="363"/>
      <c r="AR124" s="364"/>
      <c r="AS124" s="366"/>
      <c r="AT124" s="363">
        <v>2</v>
      </c>
      <c r="AU124" s="364"/>
      <c r="AV124" s="366"/>
      <c r="AW124" s="363">
        <v>2</v>
      </c>
      <c r="AX124" s="364"/>
      <c r="AY124" s="366"/>
      <c r="AZ124" s="363">
        <v>2</v>
      </c>
      <c r="BA124" s="364"/>
      <c r="BB124" s="365"/>
    </row>
    <row r="125" spans="1:54" ht="15.75" customHeight="1">
      <c r="A125" s="322" t="s">
        <v>66</v>
      </c>
      <c r="B125" s="371">
        <f>B122-B123-B124</f>
        <v>0</v>
      </c>
      <c r="C125" s="372"/>
      <c r="D125" s="373"/>
      <c r="E125" s="371">
        <f>E122-E123-E124</f>
        <v>0</v>
      </c>
      <c r="F125" s="372"/>
      <c r="G125" s="373"/>
      <c r="H125" s="371">
        <f>H122-H123-H124</f>
        <v>0</v>
      </c>
      <c r="I125" s="372"/>
      <c r="J125" s="373"/>
      <c r="K125" s="371">
        <f>K122-K123-K124</f>
        <v>0</v>
      </c>
      <c r="L125" s="372"/>
      <c r="M125" s="373"/>
      <c r="N125" s="371">
        <f>N122-N123-N124</f>
        <v>0</v>
      </c>
      <c r="O125" s="372"/>
      <c r="P125" s="373"/>
      <c r="Q125" s="371">
        <f>Q122-Q123-Q124</f>
        <v>0</v>
      </c>
      <c r="R125" s="372"/>
      <c r="S125" s="373"/>
      <c r="T125" s="371">
        <f>T122-T123-T124</f>
        <v>0</v>
      </c>
      <c r="U125" s="372"/>
      <c r="V125" s="373"/>
      <c r="W125" s="316"/>
      <c r="X125" s="371">
        <f>X122-X123-X124</f>
        <v>1</v>
      </c>
      <c r="Y125" s="372"/>
      <c r="Z125" s="373"/>
      <c r="AA125" s="371">
        <f>AA122-AA123-AA124</f>
        <v>0</v>
      </c>
      <c r="AB125" s="372"/>
      <c r="AC125" s="373"/>
      <c r="AD125" s="371">
        <f>AD122-AD123-AD124</f>
        <v>0</v>
      </c>
      <c r="AE125" s="372"/>
      <c r="AF125" s="373"/>
      <c r="AG125" s="371">
        <f>AG122-AG123-AG124</f>
        <v>0</v>
      </c>
      <c r="AH125" s="372"/>
      <c r="AI125" s="373"/>
      <c r="AJ125" s="316"/>
      <c r="AK125" s="371">
        <f>AK122-AK123-AK124</f>
        <v>0</v>
      </c>
      <c r="AL125" s="372"/>
      <c r="AM125" s="373"/>
      <c r="AN125" s="371">
        <f>AN122-AN123-AN124</f>
        <v>0</v>
      </c>
      <c r="AO125" s="372"/>
      <c r="AP125" s="373"/>
      <c r="AQ125" s="371">
        <f>AQ122-AQ123-AQ124</f>
        <v>0</v>
      </c>
      <c r="AR125" s="372"/>
      <c r="AS125" s="373"/>
      <c r="AT125" s="371">
        <f>AT122-AT123-AT124</f>
        <v>0</v>
      </c>
      <c r="AU125" s="372"/>
      <c r="AV125" s="373"/>
      <c r="AW125" s="371">
        <f>AW122-AW123-AW124</f>
        <v>0</v>
      </c>
      <c r="AX125" s="372"/>
      <c r="AY125" s="373"/>
      <c r="AZ125" s="371">
        <f>AZ122-AZ123-AZ124</f>
        <v>0</v>
      </c>
      <c r="BA125" s="372"/>
      <c r="BB125" s="376"/>
    </row>
    <row r="126" spans="1:54" ht="15.75" customHeight="1"/>
    <row r="127" spans="1:54" ht="15.75" customHeight="1">
      <c r="A127" s="319" t="s">
        <v>70</v>
      </c>
      <c r="B127" s="368">
        <v>500</v>
      </c>
      <c r="C127" s="369"/>
      <c r="D127" s="370"/>
      <c r="E127" s="368">
        <v>500</v>
      </c>
      <c r="F127" s="369"/>
      <c r="G127" s="370"/>
      <c r="H127" s="368">
        <v>500</v>
      </c>
      <c r="I127" s="369"/>
      <c r="J127" s="370"/>
      <c r="K127" s="368">
        <v>500</v>
      </c>
      <c r="L127" s="369"/>
      <c r="M127" s="370"/>
      <c r="N127" s="368">
        <v>500</v>
      </c>
      <c r="O127" s="369"/>
      <c r="P127" s="370"/>
      <c r="Q127" s="368">
        <v>500</v>
      </c>
      <c r="R127" s="369"/>
      <c r="S127" s="370"/>
      <c r="T127" s="368">
        <v>500</v>
      </c>
      <c r="U127" s="369"/>
      <c r="V127" s="370"/>
      <c r="W127" s="316"/>
      <c r="X127" s="375">
        <v>500</v>
      </c>
      <c r="Y127" s="369"/>
      <c r="Z127" s="370"/>
      <c r="AA127" s="368">
        <v>500</v>
      </c>
      <c r="AB127" s="369"/>
      <c r="AC127" s="370"/>
      <c r="AD127" s="368">
        <v>500</v>
      </c>
      <c r="AE127" s="369"/>
      <c r="AF127" s="370"/>
      <c r="AG127" s="368">
        <v>500</v>
      </c>
      <c r="AH127" s="369"/>
      <c r="AI127" s="370"/>
      <c r="AJ127" s="316"/>
      <c r="AK127" s="375">
        <v>500</v>
      </c>
      <c r="AL127" s="369"/>
      <c r="AM127" s="370"/>
      <c r="AN127" s="368">
        <v>500</v>
      </c>
      <c r="AO127" s="369"/>
      <c r="AP127" s="370"/>
      <c r="AQ127" s="368">
        <v>500</v>
      </c>
      <c r="AR127" s="369"/>
      <c r="AS127" s="370"/>
      <c r="AT127" s="368">
        <v>500</v>
      </c>
      <c r="AU127" s="369"/>
      <c r="AV127" s="370"/>
      <c r="AW127" s="368">
        <v>500</v>
      </c>
      <c r="AX127" s="369"/>
      <c r="AY127" s="370"/>
      <c r="AZ127" s="368">
        <v>500</v>
      </c>
      <c r="BA127" s="369"/>
      <c r="BB127" s="374"/>
    </row>
    <row r="128" spans="1:54" ht="15.75" customHeight="1">
      <c r="A128" s="320" t="s">
        <v>63</v>
      </c>
      <c r="B128" s="367">
        <v>2</v>
      </c>
      <c r="C128" s="364"/>
      <c r="D128" s="366"/>
      <c r="E128" s="367">
        <v>1</v>
      </c>
      <c r="F128" s="364"/>
      <c r="G128" s="366"/>
      <c r="H128" s="367">
        <v>2</v>
      </c>
      <c r="I128" s="364"/>
      <c r="J128" s="366"/>
      <c r="K128" s="367">
        <v>1</v>
      </c>
      <c r="L128" s="364"/>
      <c r="M128" s="366"/>
      <c r="N128" s="367">
        <v>1</v>
      </c>
      <c r="O128" s="364"/>
      <c r="P128" s="366"/>
      <c r="Q128" s="367">
        <v>2</v>
      </c>
      <c r="R128" s="364"/>
      <c r="S128" s="366"/>
      <c r="T128" s="367">
        <v>2</v>
      </c>
      <c r="U128" s="364"/>
      <c r="V128" s="366"/>
      <c r="W128" s="316"/>
      <c r="X128" s="367">
        <v>2</v>
      </c>
      <c r="Y128" s="364"/>
      <c r="Z128" s="366"/>
      <c r="AA128" s="367">
        <v>1</v>
      </c>
      <c r="AB128" s="364"/>
      <c r="AC128" s="366"/>
      <c r="AD128" s="367">
        <v>2</v>
      </c>
      <c r="AE128" s="364"/>
      <c r="AF128" s="366"/>
      <c r="AG128" s="367">
        <v>2</v>
      </c>
      <c r="AH128" s="364"/>
      <c r="AI128" s="366"/>
      <c r="AJ128" s="316"/>
      <c r="AK128" s="367">
        <v>2</v>
      </c>
      <c r="AL128" s="364"/>
      <c r="AM128" s="366"/>
      <c r="AN128" s="367">
        <v>2</v>
      </c>
      <c r="AO128" s="364"/>
      <c r="AP128" s="366"/>
      <c r="AQ128" s="367">
        <v>1</v>
      </c>
      <c r="AR128" s="364"/>
      <c r="AS128" s="366"/>
      <c r="AT128" s="367">
        <v>2</v>
      </c>
      <c r="AU128" s="364"/>
      <c r="AV128" s="366"/>
      <c r="AW128" s="367">
        <v>2</v>
      </c>
      <c r="AX128" s="364"/>
      <c r="AY128" s="366"/>
      <c r="AZ128" s="367">
        <v>2</v>
      </c>
      <c r="BA128" s="364"/>
      <c r="BB128" s="365"/>
    </row>
    <row r="129" spans="1:54" ht="15.75" customHeight="1">
      <c r="A129" s="321" t="s">
        <v>64</v>
      </c>
      <c r="B129" s="363"/>
      <c r="C129" s="364"/>
      <c r="D129" s="366"/>
      <c r="E129" s="363"/>
      <c r="F129" s="364"/>
      <c r="G129" s="366"/>
      <c r="H129" s="363">
        <v>2</v>
      </c>
      <c r="I129" s="364"/>
      <c r="J129" s="366"/>
      <c r="K129" s="363">
        <v>1</v>
      </c>
      <c r="L129" s="364"/>
      <c r="M129" s="366"/>
      <c r="N129" s="363">
        <v>1</v>
      </c>
      <c r="O129" s="364"/>
      <c r="P129" s="366"/>
      <c r="Q129" s="363"/>
      <c r="R129" s="364"/>
      <c r="S129" s="366"/>
      <c r="T129" s="363"/>
      <c r="U129" s="364"/>
      <c r="V129" s="366"/>
      <c r="W129" s="316"/>
      <c r="X129" s="363"/>
      <c r="Y129" s="364"/>
      <c r="Z129" s="366"/>
      <c r="AA129" s="363"/>
      <c r="AB129" s="364"/>
      <c r="AC129" s="366"/>
      <c r="AD129" s="363"/>
      <c r="AE129" s="364"/>
      <c r="AF129" s="366"/>
      <c r="AG129" s="363">
        <v>1</v>
      </c>
      <c r="AH129" s="364"/>
      <c r="AI129" s="366"/>
      <c r="AJ129" s="316"/>
      <c r="AK129" s="363"/>
      <c r="AL129" s="364"/>
      <c r="AM129" s="366"/>
      <c r="AN129" s="363">
        <v>1</v>
      </c>
      <c r="AO129" s="364"/>
      <c r="AP129" s="366"/>
      <c r="AQ129" s="363"/>
      <c r="AR129" s="364"/>
      <c r="AS129" s="366"/>
      <c r="AT129" s="363"/>
      <c r="AU129" s="364"/>
      <c r="AV129" s="366"/>
      <c r="AW129" s="363">
        <v>2</v>
      </c>
      <c r="AX129" s="364"/>
      <c r="AY129" s="366"/>
      <c r="AZ129" s="363"/>
      <c r="BA129" s="364"/>
      <c r="BB129" s="365"/>
    </row>
    <row r="130" spans="1:54" ht="15.75" customHeight="1">
      <c r="A130" s="321" t="s">
        <v>65</v>
      </c>
      <c r="B130" s="363">
        <v>2</v>
      </c>
      <c r="C130" s="364"/>
      <c r="D130" s="366"/>
      <c r="E130" s="363">
        <v>1</v>
      </c>
      <c r="F130" s="364"/>
      <c r="G130" s="366"/>
      <c r="H130" s="363"/>
      <c r="I130" s="364"/>
      <c r="J130" s="366"/>
      <c r="K130" s="363"/>
      <c r="L130" s="364"/>
      <c r="M130" s="366"/>
      <c r="N130" s="363"/>
      <c r="O130" s="364"/>
      <c r="P130" s="366"/>
      <c r="Q130" s="363">
        <v>2</v>
      </c>
      <c r="R130" s="364"/>
      <c r="S130" s="366"/>
      <c r="T130" s="363">
        <v>2</v>
      </c>
      <c r="U130" s="364"/>
      <c r="V130" s="366"/>
      <c r="W130" s="316"/>
      <c r="X130" s="363"/>
      <c r="Y130" s="364"/>
      <c r="Z130" s="366"/>
      <c r="AA130" s="363">
        <v>1</v>
      </c>
      <c r="AB130" s="364"/>
      <c r="AC130" s="366"/>
      <c r="AD130" s="363">
        <v>2</v>
      </c>
      <c r="AE130" s="364"/>
      <c r="AF130" s="366"/>
      <c r="AG130" s="363">
        <v>1</v>
      </c>
      <c r="AH130" s="364"/>
      <c r="AI130" s="366"/>
      <c r="AJ130" s="316"/>
      <c r="AK130" s="363">
        <v>2</v>
      </c>
      <c r="AL130" s="364"/>
      <c r="AM130" s="366"/>
      <c r="AN130" s="363">
        <v>1</v>
      </c>
      <c r="AO130" s="364"/>
      <c r="AP130" s="366"/>
      <c r="AQ130" s="363">
        <v>1</v>
      </c>
      <c r="AR130" s="364"/>
      <c r="AS130" s="366"/>
      <c r="AT130" s="363">
        <v>2</v>
      </c>
      <c r="AU130" s="364"/>
      <c r="AV130" s="366"/>
      <c r="AW130" s="363"/>
      <c r="AX130" s="364"/>
      <c r="AY130" s="366"/>
      <c r="AZ130" s="363">
        <v>2</v>
      </c>
      <c r="BA130" s="364"/>
      <c r="BB130" s="365"/>
    </row>
    <row r="131" spans="1:54" ht="15.75" customHeight="1">
      <c r="A131" s="322" t="s">
        <v>66</v>
      </c>
      <c r="B131" s="371">
        <f>B128-B129-B130</f>
        <v>0</v>
      </c>
      <c r="C131" s="372"/>
      <c r="D131" s="373"/>
      <c r="E131" s="371">
        <f>E128-E129-E130</f>
        <v>0</v>
      </c>
      <c r="F131" s="372"/>
      <c r="G131" s="373"/>
      <c r="H131" s="371">
        <f>H128-H129-H130</f>
        <v>0</v>
      </c>
      <c r="I131" s="372"/>
      <c r="J131" s="373"/>
      <c r="K131" s="371">
        <f>K128-K129-K130</f>
        <v>0</v>
      </c>
      <c r="L131" s="372"/>
      <c r="M131" s="373"/>
      <c r="N131" s="371">
        <f>N128-N129-N130</f>
        <v>0</v>
      </c>
      <c r="O131" s="372"/>
      <c r="P131" s="373"/>
      <c r="Q131" s="371">
        <f>Q128-Q129-Q130</f>
        <v>0</v>
      </c>
      <c r="R131" s="372"/>
      <c r="S131" s="373"/>
      <c r="T131" s="371">
        <f>T128-T129-T130</f>
        <v>0</v>
      </c>
      <c r="U131" s="372"/>
      <c r="V131" s="373"/>
      <c r="W131" s="316"/>
      <c r="X131" s="371">
        <f>X128-X129-X130</f>
        <v>2</v>
      </c>
      <c r="Y131" s="372"/>
      <c r="Z131" s="373"/>
      <c r="AA131" s="371">
        <f>AA128-AA129-AA130</f>
        <v>0</v>
      </c>
      <c r="AB131" s="372"/>
      <c r="AC131" s="373"/>
      <c r="AD131" s="371">
        <f>AD128-AD129-AD130</f>
        <v>0</v>
      </c>
      <c r="AE131" s="372"/>
      <c r="AF131" s="373"/>
      <c r="AG131" s="371">
        <f>AG128-AG129-AG130</f>
        <v>0</v>
      </c>
      <c r="AH131" s="372"/>
      <c r="AI131" s="373"/>
      <c r="AJ131" s="316"/>
      <c r="AK131" s="371">
        <f>AK128-AK129-AK130</f>
        <v>0</v>
      </c>
      <c r="AL131" s="372"/>
      <c r="AM131" s="373"/>
      <c r="AN131" s="371">
        <f>AN128-AN129-AN130</f>
        <v>0</v>
      </c>
      <c r="AO131" s="372"/>
      <c r="AP131" s="373"/>
      <c r="AQ131" s="371">
        <f>AQ128-AQ129-AQ130</f>
        <v>0</v>
      </c>
      <c r="AR131" s="372"/>
      <c r="AS131" s="373"/>
      <c r="AT131" s="371">
        <f>AT128-AT129-AT130</f>
        <v>0</v>
      </c>
      <c r="AU131" s="372"/>
      <c r="AV131" s="373"/>
      <c r="AW131" s="371">
        <f>AW128-AW129-AW130</f>
        <v>0</v>
      </c>
      <c r="AX131" s="372"/>
      <c r="AY131" s="373"/>
      <c r="AZ131" s="371">
        <f>AZ128-AZ129-AZ130</f>
        <v>0</v>
      </c>
      <c r="BA131" s="372"/>
      <c r="BB131" s="376"/>
    </row>
    <row r="132" spans="1:54" ht="15.75" customHeight="1"/>
    <row r="133" spans="1:54" ht="15.75" customHeight="1">
      <c r="A133" s="319" t="s">
        <v>71</v>
      </c>
      <c r="B133" s="368">
        <v>500</v>
      </c>
      <c r="C133" s="369"/>
      <c r="D133" s="370"/>
      <c r="E133" s="368">
        <v>500</v>
      </c>
      <c r="F133" s="369"/>
      <c r="G133" s="370"/>
      <c r="H133" s="368">
        <v>500</v>
      </c>
      <c r="I133" s="369"/>
      <c r="J133" s="370"/>
      <c r="K133" s="368">
        <v>500</v>
      </c>
      <c r="L133" s="369"/>
      <c r="M133" s="370"/>
      <c r="N133" s="368">
        <v>500</v>
      </c>
      <c r="O133" s="369"/>
      <c r="P133" s="370"/>
      <c r="Q133" s="368">
        <v>500</v>
      </c>
      <c r="R133" s="369"/>
      <c r="S133" s="370"/>
      <c r="T133" s="368">
        <v>500</v>
      </c>
      <c r="U133" s="369"/>
      <c r="V133" s="370"/>
      <c r="W133" s="316"/>
      <c r="X133" s="375">
        <v>500</v>
      </c>
      <c r="Y133" s="369"/>
      <c r="Z133" s="370"/>
      <c r="AA133" s="368">
        <v>500</v>
      </c>
      <c r="AB133" s="369"/>
      <c r="AC133" s="370"/>
      <c r="AD133" s="368">
        <v>500</v>
      </c>
      <c r="AE133" s="369"/>
      <c r="AF133" s="370"/>
      <c r="AG133" s="368">
        <v>500</v>
      </c>
      <c r="AH133" s="369"/>
      <c r="AI133" s="370"/>
      <c r="AJ133" s="316"/>
      <c r="AK133" s="375">
        <v>500</v>
      </c>
      <c r="AL133" s="369"/>
      <c r="AM133" s="370"/>
      <c r="AN133" s="368">
        <v>500</v>
      </c>
      <c r="AO133" s="369"/>
      <c r="AP133" s="370"/>
      <c r="AQ133" s="368">
        <v>500</v>
      </c>
      <c r="AR133" s="369"/>
      <c r="AS133" s="370"/>
      <c r="AT133" s="368">
        <v>500</v>
      </c>
      <c r="AU133" s="369"/>
      <c r="AV133" s="370"/>
      <c r="AW133" s="368">
        <v>500</v>
      </c>
      <c r="AX133" s="369"/>
      <c r="AY133" s="370"/>
      <c r="AZ133" s="368">
        <v>500</v>
      </c>
      <c r="BA133" s="369"/>
      <c r="BB133" s="374"/>
    </row>
    <row r="134" spans="1:54" ht="15.75" customHeight="1">
      <c r="A134" s="320" t="s">
        <v>63</v>
      </c>
      <c r="B134" s="367">
        <v>2</v>
      </c>
      <c r="C134" s="364"/>
      <c r="D134" s="366"/>
      <c r="E134" s="367">
        <v>1</v>
      </c>
      <c r="F134" s="364"/>
      <c r="G134" s="366"/>
      <c r="H134" s="367">
        <v>2</v>
      </c>
      <c r="I134" s="364"/>
      <c r="J134" s="366"/>
      <c r="K134" s="367">
        <v>1</v>
      </c>
      <c r="L134" s="364"/>
      <c r="M134" s="366"/>
      <c r="N134" s="367">
        <v>1</v>
      </c>
      <c r="O134" s="364"/>
      <c r="P134" s="366"/>
      <c r="Q134" s="367">
        <v>2</v>
      </c>
      <c r="R134" s="364"/>
      <c r="S134" s="366"/>
      <c r="T134" s="367">
        <v>2</v>
      </c>
      <c r="U134" s="364"/>
      <c r="V134" s="366"/>
      <c r="W134" s="316"/>
      <c r="X134" s="367">
        <v>2</v>
      </c>
      <c r="Y134" s="364"/>
      <c r="Z134" s="366"/>
      <c r="AA134" s="367">
        <v>1</v>
      </c>
      <c r="AB134" s="364"/>
      <c r="AC134" s="366"/>
      <c r="AD134" s="367">
        <v>2</v>
      </c>
      <c r="AE134" s="364"/>
      <c r="AF134" s="366"/>
      <c r="AG134" s="367">
        <v>2</v>
      </c>
      <c r="AH134" s="364"/>
      <c r="AI134" s="366"/>
      <c r="AJ134" s="316"/>
      <c r="AK134" s="367">
        <v>2</v>
      </c>
      <c r="AL134" s="364"/>
      <c r="AM134" s="366"/>
      <c r="AN134" s="367">
        <v>2</v>
      </c>
      <c r="AO134" s="364"/>
      <c r="AP134" s="366"/>
      <c r="AQ134" s="367">
        <v>1</v>
      </c>
      <c r="AR134" s="364"/>
      <c r="AS134" s="366"/>
      <c r="AT134" s="367">
        <v>2</v>
      </c>
      <c r="AU134" s="364"/>
      <c r="AV134" s="366"/>
      <c r="AW134" s="367">
        <v>2</v>
      </c>
      <c r="AX134" s="364"/>
      <c r="AY134" s="366"/>
      <c r="AZ134" s="367">
        <v>2</v>
      </c>
      <c r="BA134" s="364"/>
      <c r="BB134" s="365"/>
    </row>
    <row r="135" spans="1:54" ht="15.75" customHeight="1">
      <c r="A135" s="321" t="s">
        <v>64</v>
      </c>
      <c r="B135" s="363"/>
      <c r="C135" s="364"/>
      <c r="D135" s="366"/>
      <c r="E135" s="363">
        <v>1</v>
      </c>
      <c r="F135" s="364"/>
      <c r="G135" s="366"/>
      <c r="H135" s="363">
        <v>2</v>
      </c>
      <c r="I135" s="364"/>
      <c r="J135" s="366"/>
      <c r="K135" s="363"/>
      <c r="L135" s="364"/>
      <c r="M135" s="366"/>
      <c r="N135" s="363"/>
      <c r="O135" s="364"/>
      <c r="P135" s="366"/>
      <c r="Q135" s="363">
        <v>2</v>
      </c>
      <c r="R135" s="364"/>
      <c r="S135" s="366"/>
      <c r="T135" s="363">
        <v>1</v>
      </c>
      <c r="U135" s="364"/>
      <c r="V135" s="366"/>
      <c r="W135" s="316"/>
      <c r="X135" s="363"/>
      <c r="Y135" s="364"/>
      <c r="Z135" s="366"/>
      <c r="AA135" s="363">
        <v>1</v>
      </c>
      <c r="AB135" s="364"/>
      <c r="AC135" s="366"/>
      <c r="AD135" s="363"/>
      <c r="AE135" s="364"/>
      <c r="AF135" s="366"/>
      <c r="AG135" s="363">
        <v>1</v>
      </c>
      <c r="AH135" s="364"/>
      <c r="AI135" s="366"/>
      <c r="AJ135" s="316"/>
      <c r="AK135" s="377"/>
      <c r="AL135" s="364"/>
      <c r="AM135" s="366"/>
      <c r="AN135" s="363">
        <v>1</v>
      </c>
      <c r="AO135" s="364"/>
      <c r="AP135" s="366"/>
      <c r="AQ135" s="363">
        <v>1</v>
      </c>
      <c r="AR135" s="364"/>
      <c r="AS135" s="366"/>
      <c r="AT135" s="363">
        <v>1</v>
      </c>
      <c r="AU135" s="364"/>
      <c r="AV135" s="366"/>
      <c r="AW135" s="363">
        <v>1</v>
      </c>
      <c r="AX135" s="364"/>
      <c r="AY135" s="366"/>
      <c r="AZ135" s="363"/>
      <c r="BA135" s="364"/>
      <c r="BB135" s="365"/>
    </row>
    <row r="136" spans="1:54" ht="15.75" customHeight="1">
      <c r="A136" s="321" t="s">
        <v>65</v>
      </c>
      <c r="B136" s="363">
        <v>2</v>
      </c>
      <c r="C136" s="364"/>
      <c r="D136" s="366"/>
      <c r="E136" s="363"/>
      <c r="F136" s="364"/>
      <c r="G136" s="366"/>
      <c r="H136" s="363"/>
      <c r="I136" s="364"/>
      <c r="J136" s="366"/>
      <c r="K136" s="363">
        <v>1</v>
      </c>
      <c r="L136" s="364"/>
      <c r="M136" s="366"/>
      <c r="N136" s="363">
        <v>1</v>
      </c>
      <c r="O136" s="364"/>
      <c r="P136" s="366"/>
      <c r="Q136" s="363"/>
      <c r="R136" s="364"/>
      <c r="S136" s="366"/>
      <c r="T136" s="363">
        <v>1</v>
      </c>
      <c r="U136" s="364"/>
      <c r="V136" s="366"/>
      <c r="W136" s="316"/>
      <c r="X136" s="363"/>
      <c r="Y136" s="364"/>
      <c r="Z136" s="366"/>
      <c r="AA136" s="363"/>
      <c r="AB136" s="364"/>
      <c r="AC136" s="366"/>
      <c r="AD136" s="363">
        <v>2</v>
      </c>
      <c r="AE136" s="364"/>
      <c r="AF136" s="366"/>
      <c r="AG136" s="363">
        <v>1</v>
      </c>
      <c r="AH136" s="364"/>
      <c r="AI136" s="366"/>
      <c r="AJ136" s="316"/>
      <c r="AK136" s="363">
        <v>2</v>
      </c>
      <c r="AL136" s="364"/>
      <c r="AM136" s="366"/>
      <c r="AN136" s="363">
        <v>1</v>
      </c>
      <c r="AO136" s="364"/>
      <c r="AP136" s="366"/>
      <c r="AQ136" s="363"/>
      <c r="AR136" s="364"/>
      <c r="AS136" s="366"/>
      <c r="AT136" s="363">
        <v>1</v>
      </c>
      <c r="AU136" s="364"/>
      <c r="AV136" s="366"/>
      <c r="AW136" s="363">
        <v>1</v>
      </c>
      <c r="AX136" s="364"/>
      <c r="AY136" s="366"/>
      <c r="AZ136" s="363">
        <v>2</v>
      </c>
      <c r="BA136" s="364"/>
      <c r="BB136" s="365"/>
    </row>
    <row r="137" spans="1:54" ht="15.75" customHeight="1">
      <c r="A137" s="322" t="s">
        <v>66</v>
      </c>
      <c r="B137" s="371">
        <f>B134-B135-B136</f>
        <v>0</v>
      </c>
      <c r="C137" s="372"/>
      <c r="D137" s="373"/>
      <c r="E137" s="371">
        <f>E134-E135-E136</f>
        <v>0</v>
      </c>
      <c r="F137" s="372"/>
      <c r="G137" s="373"/>
      <c r="H137" s="371">
        <f>H134-H135-H136</f>
        <v>0</v>
      </c>
      <c r="I137" s="372"/>
      <c r="J137" s="373"/>
      <c r="K137" s="371">
        <f>K134-K135-K136</f>
        <v>0</v>
      </c>
      <c r="L137" s="372"/>
      <c r="M137" s="373"/>
      <c r="N137" s="371">
        <f>N134-N135-N136</f>
        <v>0</v>
      </c>
      <c r="O137" s="372"/>
      <c r="P137" s="373"/>
      <c r="Q137" s="371">
        <f>Q134-Q135-Q136</f>
        <v>0</v>
      </c>
      <c r="R137" s="372"/>
      <c r="S137" s="373"/>
      <c r="T137" s="371">
        <f>T134-T135-T136</f>
        <v>0</v>
      </c>
      <c r="U137" s="372"/>
      <c r="V137" s="373"/>
      <c r="W137" s="316"/>
      <c r="X137" s="371">
        <f>X134-X135-X136</f>
        <v>2</v>
      </c>
      <c r="Y137" s="372"/>
      <c r="Z137" s="373"/>
      <c r="AA137" s="371">
        <f>AA134-AA135-AA136</f>
        <v>0</v>
      </c>
      <c r="AB137" s="372"/>
      <c r="AC137" s="373"/>
      <c r="AD137" s="371">
        <f>AD134-AD135-AD136</f>
        <v>0</v>
      </c>
      <c r="AE137" s="372"/>
      <c r="AF137" s="373"/>
      <c r="AG137" s="371">
        <f>AG134-AG135-AG136</f>
        <v>0</v>
      </c>
      <c r="AH137" s="372"/>
      <c r="AI137" s="373"/>
      <c r="AJ137" s="316"/>
      <c r="AK137" s="371">
        <f>AK134-AK135-AK136</f>
        <v>0</v>
      </c>
      <c r="AL137" s="372"/>
      <c r="AM137" s="373"/>
      <c r="AN137" s="371">
        <f>AN134-AN135-AN136</f>
        <v>0</v>
      </c>
      <c r="AO137" s="372"/>
      <c r="AP137" s="373"/>
      <c r="AQ137" s="371">
        <f>AQ134-AQ135-AQ136</f>
        <v>0</v>
      </c>
      <c r="AR137" s="372"/>
      <c r="AS137" s="373"/>
      <c r="AT137" s="371">
        <f>AT134-AT135-AT136</f>
        <v>0</v>
      </c>
      <c r="AU137" s="372"/>
      <c r="AV137" s="373"/>
      <c r="AW137" s="371">
        <f>AW134-AW135-AW136</f>
        <v>0</v>
      </c>
      <c r="AX137" s="372"/>
      <c r="AY137" s="373"/>
      <c r="AZ137" s="371">
        <f>AZ134-AZ135-AZ136</f>
        <v>0</v>
      </c>
      <c r="BA137" s="372"/>
      <c r="BB137" s="376"/>
    </row>
    <row r="138" spans="1:54" ht="15.75" customHeight="1"/>
    <row r="139" spans="1:54" ht="15.75" customHeight="1">
      <c r="A139" s="319" t="s">
        <v>72</v>
      </c>
      <c r="B139" s="368">
        <v>500</v>
      </c>
      <c r="C139" s="369"/>
      <c r="D139" s="370"/>
      <c r="E139" s="368">
        <v>500</v>
      </c>
      <c r="F139" s="369"/>
      <c r="G139" s="370"/>
      <c r="H139" s="368">
        <v>500</v>
      </c>
      <c r="I139" s="369"/>
      <c r="J139" s="370"/>
      <c r="K139" s="368">
        <v>500</v>
      </c>
      <c r="L139" s="369"/>
      <c r="M139" s="370"/>
      <c r="N139" s="368">
        <v>500</v>
      </c>
      <c r="O139" s="369"/>
      <c r="P139" s="370"/>
      <c r="Q139" s="368">
        <v>500</v>
      </c>
      <c r="R139" s="369"/>
      <c r="S139" s="370"/>
      <c r="T139" s="368">
        <v>500</v>
      </c>
      <c r="U139" s="369"/>
      <c r="V139" s="370"/>
      <c r="W139" s="316"/>
      <c r="X139" s="375">
        <v>500</v>
      </c>
      <c r="Y139" s="369"/>
      <c r="Z139" s="370"/>
      <c r="AA139" s="368">
        <v>500</v>
      </c>
      <c r="AB139" s="369"/>
      <c r="AC139" s="370"/>
      <c r="AD139" s="368">
        <v>500</v>
      </c>
      <c r="AE139" s="369"/>
      <c r="AF139" s="370"/>
      <c r="AG139" s="368">
        <v>500</v>
      </c>
      <c r="AH139" s="369"/>
      <c r="AI139" s="370"/>
      <c r="AJ139" s="316"/>
      <c r="AK139" s="375">
        <v>500</v>
      </c>
      <c r="AL139" s="369"/>
      <c r="AM139" s="370"/>
      <c r="AN139" s="368">
        <v>500</v>
      </c>
      <c r="AO139" s="369"/>
      <c r="AP139" s="370"/>
      <c r="AQ139" s="368">
        <v>500</v>
      </c>
      <c r="AR139" s="369"/>
      <c r="AS139" s="370"/>
      <c r="AT139" s="368">
        <v>500</v>
      </c>
      <c r="AU139" s="369"/>
      <c r="AV139" s="370"/>
      <c r="AW139" s="368">
        <v>500</v>
      </c>
      <c r="AX139" s="369"/>
      <c r="AY139" s="370"/>
      <c r="AZ139" s="368">
        <v>500</v>
      </c>
      <c r="BA139" s="369"/>
      <c r="BB139" s="374"/>
    </row>
    <row r="140" spans="1:54" ht="15.75" customHeight="1">
      <c r="A140" s="320" t="s">
        <v>63</v>
      </c>
      <c r="B140" s="367">
        <v>2</v>
      </c>
      <c r="C140" s="364"/>
      <c r="D140" s="366"/>
      <c r="E140" s="367">
        <v>1</v>
      </c>
      <c r="F140" s="364"/>
      <c r="G140" s="366"/>
      <c r="H140" s="367">
        <v>2</v>
      </c>
      <c r="I140" s="364"/>
      <c r="J140" s="366"/>
      <c r="K140" s="367">
        <v>1</v>
      </c>
      <c r="L140" s="364"/>
      <c r="M140" s="366"/>
      <c r="N140" s="367">
        <v>1</v>
      </c>
      <c r="O140" s="364"/>
      <c r="P140" s="366"/>
      <c r="Q140" s="367">
        <v>2</v>
      </c>
      <c r="R140" s="364"/>
      <c r="S140" s="366"/>
      <c r="T140" s="367">
        <v>2</v>
      </c>
      <c r="U140" s="364"/>
      <c r="V140" s="366"/>
      <c r="W140" s="316"/>
      <c r="X140" s="367">
        <v>2</v>
      </c>
      <c r="Y140" s="364"/>
      <c r="Z140" s="366"/>
      <c r="AA140" s="367">
        <v>1</v>
      </c>
      <c r="AB140" s="364"/>
      <c r="AC140" s="366"/>
      <c r="AD140" s="367">
        <v>2</v>
      </c>
      <c r="AE140" s="364"/>
      <c r="AF140" s="366"/>
      <c r="AG140" s="367">
        <v>2</v>
      </c>
      <c r="AH140" s="364"/>
      <c r="AI140" s="366"/>
      <c r="AJ140" s="316"/>
      <c r="AK140" s="367">
        <v>2</v>
      </c>
      <c r="AL140" s="364"/>
      <c r="AM140" s="366"/>
      <c r="AN140" s="367">
        <v>2</v>
      </c>
      <c r="AO140" s="364"/>
      <c r="AP140" s="366"/>
      <c r="AQ140" s="367">
        <v>1</v>
      </c>
      <c r="AR140" s="364"/>
      <c r="AS140" s="366"/>
      <c r="AT140" s="367">
        <v>2</v>
      </c>
      <c r="AU140" s="364"/>
      <c r="AV140" s="366"/>
      <c r="AW140" s="367">
        <v>2</v>
      </c>
      <c r="AX140" s="364"/>
      <c r="AY140" s="366"/>
      <c r="AZ140" s="367">
        <v>2</v>
      </c>
      <c r="BA140" s="364"/>
      <c r="BB140" s="365"/>
    </row>
    <row r="141" spans="1:54" ht="15.75" customHeight="1">
      <c r="A141" s="321" t="s">
        <v>64</v>
      </c>
      <c r="B141" s="363">
        <v>1</v>
      </c>
      <c r="C141" s="364"/>
      <c r="D141" s="366"/>
      <c r="E141" s="363">
        <v>1</v>
      </c>
      <c r="F141" s="364"/>
      <c r="G141" s="366"/>
      <c r="H141" s="363"/>
      <c r="I141" s="364"/>
      <c r="J141" s="366"/>
      <c r="K141" s="363"/>
      <c r="L141" s="364"/>
      <c r="M141" s="366"/>
      <c r="N141" s="363"/>
      <c r="O141" s="364"/>
      <c r="P141" s="366"/>
      <c r="Q141" s="363">
        <v>1</v>
      </c>
      <c r="R141" s="364"/>
      <c r="S141" s="366"/>
      <c r="T141" s="363">
        <v>1</v>
      </c>
      <c r="U141" s="364"/>
      <c r="V141" s="366"/>
      <c r="W141" s="316"/>
      <c r="X141" s="363"/>
      <c r="Y141" s="364"/>
      <c r="Z141" s="366"/>
      <c r="AA141" s="363"/>
      <c r="AB141" s="364"/>
      <c r="AC141" s="366"/>
      <c r="AD141" s="363">
        <v>2</v>
      </c>
      <c r="AE141" s="364"/>
      <c r="AF141" s="366"/>
      <c r="AG141" s="363">
        <v>1</v>
      </c>
      <c r="AH141" s="364"/>
      <c r="AI141" s="366"/>
      <c r="AJ141" s="316"/>
      <c r="AK141" s="363"/>
      <c r="AL141" s="364"/>
      <c r="AM141" s="366"/>
      <c r="AN141" s="363">
        <v>1</v>
      </c>
      <c r="AO141" s="364"/>
      <c r="AP141" s="366"/>
      <c r="AQ141" s="363"/>
      <c r="AR141" s="364"/>
      <c r="AS141" s="366"/>
      <c r="AT141" s="363">
        <v>1</v>
      </c>
      <c r="AU141" s="364"/>
      <c r="AV141" s="366"/>
      <c r="AW141" s="363"/>
      <c r="AX141" s="364"/>
      <c r="AY141" s="366"/>
      <c r="AZ141" s="363"/>
      <c r="BA141" s="364"/>
      <c r="BB141" s="365"/>
    </row>
    <row r="142" spans="1:54" ht="15.75" customHeight="1">
      <c r="A142" s="321" t="s">
        <v>65</v>
      </c>
      <c r="B142" s="363"/>
      <c r="C142" s="364"/>
      <c r="D142" s="366"/>
      <c r="E142" s="363"/>
      <c r="F142" s="364"/>
      <c r="G142" s="366"/>
      <c r="H142" s="363"/>
      <c r="I142" s="364"/>
      <c r="J142" s="366"/>
      <c r="K142" s="363"/>
      <c r="L142" s="364"/>
      <c r="M142" s="366"/>
      <c r="N142" s="363">
        <v>1</v>
      </c>
      <c r="O142" s="364"/>
      <c r="P142" s="366"/>
      <c r="Q142" s="363"/>
      <c r="R142" s="364"/>
      <c r="S142" s="366"/>
      <c r="T142" s="363"/>
      <c r="U142" s="364"/>
      <c r="V142" s="366"/>
      <c r="W142" s="316"/>
      <c r="X142" s="363"/>
      <c r="Y142" s="364"/>
      <c r="Z142" s="366"/>
      <c r="AA142" s="363"/>
      <c r="AB142" s="364"/>
      <c r="AC142" s="366"/>
      <c r="AD142" s="363"/>
      <c r="AE142" s="364"/>
      <c r="AF142" s="366"/>
      <c r="AG142" s="363"/>
      <c r="AH142" s="364"/>
      <c r="AI142" s="366"/>
      <c r="AJ142" s="316"/>
      <c r="AK142" s="363">
        <v>2</v>
      </c>
      <c r="AL142" s="364"/>
      <c r="AM142" s="366"/>
      <c r="AN142" s="363"/>
      <c r="AO142" s="364"/>
      <c r="AP142" s="366"/>
      <c r="AQ142" s="363">
        <v>1</v>
      </c>
      <c r="AR142" s="364"/>
      <c r="AS142" s="366"/>
      <c r="AT142" s="363">
        <v>1</v>
      </c>
      <c r="AU142" s="364"/>
      <c r="AV142" s="366"/>
      <c r="AW142" s="363"/>
      <c r="AX142" s="364"/>
      <c r="AY142" s="366"/>
      <c r="AZ142" s="363">
        <v>2</v>
      </c>
      <c r="BA142" s="364"/>
      <c r="BB142" s="365"/>
    </row>
    <row r="143" spans="1:54" ht="15.75" customHeight="1">
      <c r="A143" s="322" t="s">
        <v>66</v>
      </c>
      <c r="B143" s="371">
        <f>B140-B141-B142</f>
        <v>1</v>
      </c>
      <c r="C143" s="372"/>
      <c r="D143" s="373"/>
      <c r="E143" s="371">
        <f>E140-E141-E142</f>
        <v>0</v>
      </c>
      <c r="F143" s="372"/>
      <c r="G143" s="373"/>
      <c r="H143" s="371">
        <f>H140-H141-H142</f>
        <v>2</v>
      </c>
      <c r="I143" s="372"/>
      <c r="J143" s="373"/>
      <c r="K143" s="371">
        <f>K140-K141-K142</f>
        <v>1</v>
      </c>
      <c r="L143" s="372"/>
      <c r="M143" s="373"/>
      <c r="N143" s="371">
        <f>N140-N141-N142</f>
        <v>0</v>
      </c>
      <c r="O143" s="372"/>
      <c r="P143" s="373"/>
      <c r="Q143" s="371">
        <f>Q140-Q141-Q142</f>
        <v>1</v>
      </c>
      <c r="R143" s="372"/>
      <c r="S143" s="373"/>
      <c r="T143" s="371">
        <f>T140-T141-T142</f>
        <v>1</v>
      </c>
      <c r="U143" s="372"/>
      <c r="V143" s="373"/>
      <c r="W143" s="316"/>
      <c r="X143" s="371">
        <f>X140-X141-X142</f>
        <v>2</v>
      </c>
      <c r="Y143" s="372"/>
      <c r="Z143" s="373"/>
      <c r="AA143" s="371">
        <f>AA140-AA141-AA142</f>
        <v>1</v>
      </c>
      <c r="AB143" s="372"/>
      <c r="AC143" s="373"/>
      <c r="AD143" s="371">
        <f>AD140-AD141-AD142</f>
        <v>0</v>
      </c>
      <c r="AE143" s="372"/>
      <c r="AF143" s="373"/>
      <c r="AG143" s="371">
        <f>AG140-AG141-AG142</f>
        <v>1</v>
      </c>
      <c r="AH143" s="372"/>
      <c r="AI143" s="373"/>
      <c r="AJ143" s="316"/>
      <c r="AK143" s="371">
        <f>AK140-AK141-AK142</f>
        <v>0</v>
      </c>
      <c r="AL143" s="372"/>
      <c r="AM143" s="373"/>
      <c r="AN143" s="371">
        <f>AN140-AN141-AN142</f>
        <v>1</v>
      </c>
      <c r="AO143" s="372"/>
      <c r="AP143" s="373"/>
      <c r="AQ143" s="371">
        <f>AQ140-AQ141-AQ142</f>
        <v>0</v>
      </c>
      <c r="AR143" s="372"/>
      <c r="AS143" s="373"/>
      <c r="AT143" s="371">
        <f>AT140-AT141-AT142</f>
        <v>0</v>
      </c>
      <c r="AU143" s="372"/>
      <c r="AV143" s="373"/>
      <c r="AW143" s="371">
        <f>AW140-AW141-AW142</f>
        <v>2</v>
      </c>
      <c r="AX143" s="372"/>
      <c r="AY143" s="373"/>
      <c r="AZ143" s="371">
        <f>AZ140-AZ141-AZ142</f>
        <v>0</v>
      </c>
      <c r="BA143" s="372"/>
      <c r="BB143" s="376"/>
    </row>
    <row r="144" spans="1:54" ht="15.75" customHeight="1"/>
    <row r="145" spans="1:54" ht="15.75" customHeight="1">
      <c r="A145" s="319" t="s">
        <v>73</v>
      </c>
      <c r="B145" s="368">
        <v>500</v>
      </c>
      <c r="C145" s="369"/>
      <c r="D145" s="370"/>
      <c r="E145" s="368">
        <v>500</v>
      </c>
      <c r="F145" s="369"/>
      <c r="G145" s="370"/>
      <c r="H145" s="368">
        <v>500</v>
      </c>
      <c r="I145" s="369"/>
      <c r="J145" s="370"/>
      <c r="K145" s="368">
        <v>500</v>
      </c>
      <c r="L145" s="369"/>
      <c r="M145" s="370"/>
      <c r="N145" s="368">
        <v>500</v>
      </c>
      <c r="O145" s="369"/>
      <c r="P145" s="370"/>
      <c r="Q145" s="368">
        <v>500</v>
      </c>
      <c r="R145" s="369"/>
      <c r="S145" s="370"/>
      <c r="T145" s="368">
        <v>500</v>
      </c>
      <c r="U145" s="369"/>
      <c r="V145" s="370"/>
      <c r="W145" s="316"/>
      <c r="X145" s="375">
        <v>500</v>
      </c>
      <c r="Y145" s="369"/>
      <c r="Z145" s="370"/>
      <c r="AA145" s="368">
        <v>500</v>
      </c>
      <c r="AB145" s="369"/>
      <c r="AC145" s="370"/>
      <c r="AD145" s="368">
        <v>500</v>
      </c>
      <c r="AE145" s="369"/>
      <c r="AF145" s="370"/>
      <c r="AG145" s="368">
        <v>500</v>
      </c>
      <c r="AH145" s="369"/>
      <c r="AI145" s="370"/>
      <c r="AJ145" s="316"/>
      <c r="AK145" s="375">
        <v>500</v>
      </c>
      <c r="AL145" s="369"/>
      <c r="AM145" s="370"/>
      <c r="AN145" s="368">
        <v>500</v>
      </c>
      <c r="AO145" s="369"/>
      <c r="AP145" s="370"/>
      <c r="AQ145" s="368">
        <v>500</v>
      </c>
      <c r="AR145" s="369"/>
      <c r="AS145" s="370"/>
      <c r="AT145" s="368">
        <v>500</v>
      </c>
      <c r="AU145" s="369"/>
      <c r="AV145" s="370"/>
      <c r="AW145" s="368">
        <v>500</v>
      </c>
      <c r="AX145" s="369"/>
      <c r="AY145" s="370"/>
      <c r="AZ145" s="368">
        <v>500</v>
      </c>
      <c r="BA145" s="369"/>
      <c r="BB145" s="374"/>
    </row>
    <row r="146" spans="1:54" ht="15.75" customHeight="1">
      <c r="A146" s="320" t="s">
        <v>63</v>
      </c>
      <c r="B146" s="367">
        <v>2</v>
      </c>
      <c r="C146" s="364"/>
      <c r="D146" s="366"/>
      <c r="E146" s="367">
        <v>1</v>
      </c>
      <c r="F146" s="364"/>
      <c r="G146" s="366"/>
      <c r="H146" s="367">
        <v>2</v>
      </c>
      <c r="I146" s="364"/>
      <c r="J146" s="366"/>
      <c r="K146" s="367">
        <v>1</v>
      </c>
      <c r="L146" s="364"/>
      <c r="M146" s="366"/>
      <c r="N146" s="367">
        <v>1</v>
      </c>
      <c r="O146" s="364"/>
      <c r="P146" s="366"/>
      <c r="Q146" s="367">
        <v>2</v>
      </c>
      <c r="R146" s="364"/>
      <c r="S146" s="366"/>
      <c r="T146" s="367">
        <v>2</v>
      </c>
      <c r="U146" s="364"/>
      <c r="V146" s="366"/>
      <c r="W146" s="316"/>
      <c r="X146" s="367">
        <v>2</v>
      </c>
      <c r="Y146" s="364"/>
      <c r="Z146" s="366"/>
      <c r="AA146" s="367">
        <v>1</v>
      </c>
      <c r="AB146" s="364"/>
      <c r="AC146" s="366"/>
      <c r="AD146" s="367">
        <v>2</v>
      </c>
      <c r="AE146" s="364"/>
      <c r="AF146" s="366"/>
      <c r="AG146" s="367">
        <v>2</v>
      </c>
      <c r="AH146" s="364"/>
      <c r="AI146" s="366"/>
      <c r="AJ146" s="316"/>
      <c r="AK146" s="367">
        <v>2</v>
      </c>
      <c r="AL146" s="364"/>
      <c r="AM146" s="366"/>
      <c r="AN146" s="367">
        <v>2</v>
      </c>
      <c r="AO146" s="364"/>
      <c r="AP146" s="366"/>
      <c r="AQ146" s="367">
        <v>1</v>
      </c>
      <c r="AR146" s="364"/>
      <c r="AS146" s="366"/>
      <c r="AT146" s="367">
        <v>2</v>
      </c>
      <c r="AU146" s="364"/>
      <c r="AV146" s="366"/>
      <c r="AW146" s="367">
        <v>2</v>
      </c>
      <c r="AX146" s="364"/>
      <c r="AY146" s="366"/>
      <c r="AZ146" s="367">
        <v>2</v>
      </c>
      <c r="BA146" s="364"/>
      <c r="BB146" s="365"/>
    </row>
    <row r="147" spans="1:54" ht="15.75" customHeight="1">
      <c r="A147" s="321" t="s">
        <v>64</v>
      </c>
      <c r="B147" s="363"/>
      <c r="C147" s="364"/>
      <c r="D147" s="366"/>
      <c r="E147" s="363"/>
      <c r="F147" s="364"/>
      <c r="G147" s="366"/>
      <c r="H147" s="363"/>
      <c r="I147" s="364"/>
      <c r="J147" s="366"/>
      <c r="K147" s="363"/>
      <c r="L147" s="364"/>
      <c r="M147" s="366"/>
      <c r="N147" s="363"/>
      <c r="O147" s="364"/>
      <c r="P147" s="366"/>
      <c r="Q147" s="363"/>
      <c r="R147" s="364"/>
      <c r="S147" s="366"/>
      <c r="T147" s="363"/>
      <c r="U147" s="364"/>
      <c r="V147" s="366"/>
      <c r="W147" s="316"/>
      <c r="X147" s="363"/>
      <c r="Y147" s="364"/>
      <c r="Z147" s="366"/>
      <c r="AA147" s="363"/>
      <c r="AB147" s="364"/>
      <c r="AC147" s="366"/>
      <c r="AD147" s="363">
        <v>1</v>
      </c>
      <c r="AE147" s="364"/>
      <c r="AF147" s="366"/>
      <c r="AG147" s="363"/>
      <c r="AH147" s="364"/>
      <c r="AI147" s="366"/>
      <c r="AJ147" s="316"/>
      <c r="AK147" s="363"/>
      <c r="AL147" s="364"/>
      <c r="AM147" s="366"/>
      <c r="AN147" s="363"/>
      <c r="AO147" s="364"/>
      <c r="AP147" s="366"/>
      <c r="AQ147" s="363"/>
      <c r="AR147" s="364"/>
      <c r="AS147" s="366"/>
      <c r="AT147" s="363"/>
      <c r="AU147" s="364"/>
      <c r="AV147" s="366"/>
      <c r="AW147" s="363"/>
      <c r="AX147" s="364"/>
      <c r="AY147" s="366"/>
      <c r="AZ147" s="363"/>
      <c r="BA147" s="364"/>
      <c r="BB147" s="365"/>
    </row>
    <row r="148" spans="1:54" ht="15.75" customHeight="1">
      <c r="A148" s="321" t="s">
        <v>65</v>
      </c>
      <c r="B148" s="363"/>
      <c r="C148" s="364"/>
      <c r="D148" s="366"/>
      <c r="E148" s="363">
        <v>1</v>
      </c>
      <c r="F148" s="364"/>
      <c r="G148" s="366"/>
      <c r="H148" s="363"/>
      <c r="I148" s="364"/>
      <c r="J148" s="366"/>
      <c r="K148" s="363"/>
      <c r="L148" s="364"/>
      <c r="M148" s="366"/>
      <c r="N148" s="363">
        <v>1</v>
      </c>
      <c r="O148" s="364"/>
      <c r="P148" s="366"/>
      <c r="Q148" s="363"/>
      <c r="R148" s="364"/>
      <c r="S148" s="366"/>
      <c r="T148" s="363"/>
      <c r="U148" s="364"/>
      <c r="V148" s="366"/>
      <c r="W148" s="316"/>
      <c r="X148" s="363"/>
      <c r="Y148" s="364"/>
      <c r="Z148" s="366"/>
      <c r="AA148" s="363"/>
      <c r="AB148" s="364"/>
      <c r="AC148" s="366"/>
      <c r="AD148" s="363"/>
      <c r="AE148" s="364"/>
      <c r="AF148" s="366"/>
      <c r="AG148" s="363"/>
      <c r="AH148" s="364"/>
      <c r="AI148" s="366"/>
      <c r="AJ148" s="316"/>
      <c r="AK148" s="363">
        <v>2</v>
      </c>
      <c r="AL148" s="364"/>
      <c r="AM148" s="366"/>
      <c r="AN148" s="363"/>
      <c r="AO148" s="364"/>
      <c r="AP148" s="366"/>
      <c r="AQ148" s="363">
        <v>1</v>
      </c>
      <c r="AR148" s="364"/>
      <c r="AS148" s="366"/>
      <c r="AT148" s="363"/>
      <c r="AU148" s="364"/>
      <c r="AV148" s="366"/>
      <c r="AW148" s="363"/>
      <c r="AX148" s="364"/>
      <c r="AY148" s="366"/>
      <c r="AZ148" s="363">
        <v>2</v>
      </c>
      <c r="BA148" s="364"/>
      <c r="BB148" s="365"/>
    </row>
    <row r="149" spans="1:54" ht="15.75" customHeight="1">
      <c r="A149" s="322" t="s">
        <v>66</v>
      </c>
      <c r="B149" s="371">
        <f>B146-B147-B148</f>
        <v>2</v>
      </c>
      <c r="C149" s="372"/>
      <c r="D149" s="373"/>
      <c r="E149" s="371">
        <f>E146-E147-E148</f>
        <v>0</v>
      </c>
      <c r="F149" s="372"/>
      <c r="G149" s="373"/>
      <c r="H149" s="371">
        <f>H146-H147-H148</f>
        <v>2</v>
      </c>
      <c r="I149" s="372"/>
      <c r="J149" s="373"/>
      <c r="K149" s="371">
        <f>K146-K147-K148</f>
        <v>1</v>
      </c>
      <c r="L149" s="372"/>
      <c r="M149" s="373"/>
      <c r="N149" s="371">
        <f>N146-N147-N148</f>
        <v>0</v>
      </c>
      <c r="O149" s="372"/>
      <c r="P149" s="373"/>
      <c r="Q149" s="371">
        <f>Q146-Q147-Q148</f>
        <v>2</v>
      </c>
      <c r="R149" s="372"/>
      <c r="S149" s="373"/>
      <c r="T149" s="371">
        <f>T146-T147-T148</f>
        <v>2</v>
      </c>
      <c r="U149" s="372"/>
      <c r="V149" s="373"/>
      <c r="W149" s="316"/>
      <c r="X149" s="371">
        <f>X146-X147-X148</f>
        <v>2</v>
      </c>
      <c r="Y149" s="372"/>
      <c r="Z149" s="373"/>
      <c r="AA149" s="371">
        <f>AA146-AA147-AA148</f>
        <v>1</v>
      </c>
      <c r="AB149" s="372"/>
      <c r="AC149" s="373"/>
      <c r="AD149" s="371">
        <f>AD146-AD147-AD148</f>
        <v>1</v>
      </c>
      <c r="AE149" s="372"/>
      <c r="AF149" s="373"/>
      <c r="AG149" s="371">
        <f>AG146-AG147-AG148</f>
        <v>2</v>
      </c>
      <c r="AH149" s="372"/>
      <c r="AI149" s="373"/>
      <c r="AJ149" s="316"/>
      <c r="AK149" s="371">
        <f>AK146-AK147-AK148</f>
        <v>0</v>
      </c>
      <c r="AL149" s="372"/>
      <c r="AM149" s="373"/>
      <c r="AN149" s="371">
        <f>AN146-AN147-AN148</f>
        <v>2</v>
      </c>
      <c r="AO149" s="372"/>
      <c r="AP149" s="373"/>
      <c r="AQ149" s="371">
        <f>AQ146-AQ147-AQ148</f>
        <v>0</v>
      </c>
      <c r="AR149" s="372"/>
      <c r="AS149" s="373"/>
      <c r="AT149" s="371">
        <f>AT146-AT147-AT148</f>
        <v>2</v>
      </c>
      <c r="AU149" s="372"/>
      <c r="AV149" s="373"/>
      <c r="AW149" s="371">
        <f>AW146-AW147-AW148</f>
        <v>2</v>
      </c>
      <c r="AX149" s="372"/>
      <c r="AY149" s="373"/>
      <c r="AZ149" s="371">
        <f>AZ146-AZ147-AZ148</f>
        <v>0</v>
      </c>
      <c r="BA149" s="372"/>
      <c r="BB149" s="376"/>
    </row>
    <row r="150" spans="1:54" ht="15.75" customHeight="1"/>
    <row r="151" spans="1:54" ht="15.75" customHeight="1">
      <c r="A151" s="319" t="s">
        <v>74</v>
      </c>
      <c r="B151" s="368">
        <v>500</v>
      </c>
      <c r="C151" s="369"/>
      <c r="D151" s="370"/>
      <c r="E151" s="368">
        <v>500</v>
      </c>
      <c r="F151" s="369"/>
      <c r="G151" s="370"/>
      <c r="H151" s="368">
        <v>500</v>
      </c>
      <c r="I151" s="369"/>
      <c r="J151" s="370"/>
      <c r="K151" s="368">
        <v>500</v>
      </c>
      <c r="L151" s="369"/>
      <c r="M151" s="370"/>
      <c r="N151" s="368">
        <v>500</v>
      </c>
      <c r="O151" s="369"/>
      <c r="P151" s="370"/>
      <c r="Q151" s="368">
        <v>500</v>
      </c>
      <c r="R151" s="369"/>
      <c r="S151" s="370"/>
      <c r="T151" s="368">
        <v>500</v>
      </c>
      <c r="U151" s="369"/>
      <c r="V151" s="370"/>
      <c r="W151" s="316"/>
      <c r="X151" s="375">
        <v>500</v>
      </c>
      <c r="Y151" s="369"/>
      <c r="Z151" s="370"/>
      <c r="AA151" s="368">
        <v>500</v>
      </c>
      <c r="AB151" s="369"/>
      <c r="AC151" s="370"/>
      <c r="AD151" s="368">
        <v>500</v>
      </c>
      <c r="AE151" s="369"/>
      <c r="AF151" s="370"/>
      <c r="AG151" s="368">
        <v>500</v>
      </c>
      <c r="AH151" s="369"/>
      <c r="AI151" s="370"/>
      <c r="AJ151" s="316"/>
      <c r="AK151" s="375">
        <v>500</v>
      </c>
      <c r="AL151" s="369"/>
      <c r="AM151" s="370"/>
      <c r="AN151" s="368">
        <v>500</v>
      </c>
      <c r="AO151" s="369"/>
      <c r="AP151" s="370"/>
      <c r="AQ151" s="368">
        <v>500</v>
      </c>
      <c r="AR151" s="369"/>
      <c r="AS151" s="370"/>
      <c r="AT151" s="368">
        <v>500</v>
      </c>
      <c r="AU151" s="369"/>
      <c r="AV151" s="370"/>
      <c r="AW151" s="368">
        <v>500</v>
      </c>
      <c r="AX151" s="369"/>
      <c r="AY151" s="370"/>
      <c r="AZ151" s="368">
        <v>500</v>
      </c>
      <c r="BA151" s="369"/>
      <c r="BB151" s="374"/>
    </row>
    <row r="152" spans="1:54" ht="15.75" customHeight="1">
      <c r="A152" s="320" t="s">
        <v>63</v>
      </c>
      <c r="B152" s="367">
        <v>2</v>
      </c>
      <c r="C152" s="364"/>
      <c r="D152" s="366"/>
      <c r="E152" s="367">
        <v>1</v>
      </c>
      <c r="F152" s="364"/>
      <c r="G152" s="366"/>
      <c r="H152" s="367">
        <v>2</v>
      </c>
      <c r="I152" s="364"/>
      <c r="J152" s="366"/>
      <c r="K152" s="367">
        <v>1</v>
      </c>
      <c r="L152" s="364"/>
      <c r="M152" s="366"/>
      <c r="N152" s="367">
        <v>1</v>
      </c>
      <c r="O152" s="364"/>
      <c r="P152" s="366"/>
      <c r="Q152" s="367">
        <v>2</v>
      </c>
      <c r="R152" s="364"/>
      <c r="S152" s="366"/>
      <c r="T152" s="367">
        <v>2</v>
      </c>
      <c r="U152" s="364"/>
      <c r="V152" s="366"/>
      <c r="W152" s="316"/>
      <c r="X152" s="367">
        <v>2</v>
      </c>
      <c r="Y152" s="364"/>
      <c r="Z152" s="366"/>
      <c r="AA152" s="367">
        <v>1</v>
      </c>
      <c r="AB152" s="364"/>
      <c r="AC152" s="366"/>
      <c r="AD152" s="367">
        <v>2</v>
      </c>
      <c r="AE152" s="364"/>
      <c r="AF152" s="366"/>
      <c r="AG152" s="367">
        <v>2</v>
      </c>
      <c r="AH152" s="364"/>
      <c r="AI152" s="366"/>
      <c r="AJ152" s="316"/>
      <c r="AK152" s="367">
        <v>3</v>
      </c>
      <c r="AL152" s="364"/>
      <c r="AM152" s="366"/>
      <c r="AN152" s="367">
        <v>2</v>
      </c>
      <c r="AO152" s="364"/>
      <c r="AP152" s="366"/>
      <c r="AQ152" s="367">
        <v>1</v>
      </c>
      <c r="AR152" s="364"/>
      <c r="AS152" s="366"/>
      <c r="AT152" s="367">
        <v>2</v>
      </c>
      <c r="AU152" s="364"/>
      <c r="AV152" s="366"/>
      <c r="AW152" s="367">
        <v>2</v>
      </c>
      <c r="AX152" s="364"/>
      <c r="AY152" s="366"/>
      <c r="AZ152" s="367">
        <v>2</v>
      </c>
      <c r="BA152" s="364"/>
      <c r="BB152" s="365"/>
    </row>
    <row r="153" spans="1:54" ht="15.75" customHeight="1">
      <c r="A153" s="321" t="s">
        <v>64</v>
      </c>
      <c r="B153" s="363"/>
      <c r="C153" s="364"/>
      <c r="D153" s="366"/>
      <c r="E153" s="363"/>
      <c r="F153" s="364"/>
      <c r="G153" s="366"/>
      <c r="H153" s="363"/>
      <c r="I153" s="364"/>
      <c r="J153" s="366"/>
      <c r="K153" s="363"/>
      <c r="L153" s="364"/>
      <c r="M153" s="366"/>
      <c r="N153" s="363">
        <v>1</v>
      </c>
      <c r="O153" s="364"/>
      <c r="P153" s="366"/>
      <c r="Q153" s="363"/>
      <c r="R153" s="364"/>
      <c r="S153" s="366"/>
      <c r="T153" s="363"/>
      <c r="U153" s="364"/>
      <c r="V153" s="366"/>
      <c r="W153" s="316"/>
      <c r="X153" s="363"/>
      <c r="Y153" s="364"/>
      <c r="Z153" s="366"/>
      <c r="AA153" s="363"/>
      <c r="AB153" s="364"/>
      <c r="AC153" s="366"/>
      <c r="AD153" s="363"/>
      <c r="AE153" s="364"/>
      <c r="AF153" s="366"/>
      <c r="AG153" s="363"/>
      <c r="AH153" s="364"/>
      <c r="AI153" s="366"/>
      <c r="AJ153" s="316"/>
      <c r="AK153" s="363"/>
      <c r="AL153" s="364"/>
      <c r="AM153" s="366"/>
      <c r="AN153" s="363"/>
      <c r="AO153" s="364"/>
      <c r="AP153" s="366"/>
      <c r="AQ153" s="363"/>
      <c r="AR153" s="364"/>
      <c r="AS153" s="366"/>
      <c r="AT153" s="363"/>
      <c r="AU153" s="364"/>
      <c r="AV153" s="366"/>
      <c r="AW153" s="363"/>
      <c r="AX153" s="364"/>
      <c r="AY153" s="366"/>
      <c r="AZ153" s="363">
        <v>2</v>
      </c>
      <c r="BA153" s="364"/>
      <c r="BB153" s="365"/>
    </row>
    <row r="154" spans="1:54" ht="15.75" customHeight="1">
      <c r="A154" s="321" t="s">
        <v>65</v>
      </c>
      <c r="B154" s="363"/>
      <c r="C154" s="364"/>
      <c r="D154" s="366"/>
      <c r="E154" s="363">
        <v>1</v>
      </c>
      <c r="F154" s="364"/>
      <c r="G154" s="366"/>
      <c r="H154" s="363"/>
      <c r="I154" s="364"/>
      <c r="J154" s="366"/>
      <c r="K154" s="363"/>
      <c r="L154" s="364"/>
      <c r="M154" s="366"/>
      <c r="N154" s="363"/>
      <c r="O154" s="364"/>
      <c r="P154" s="366"/>
      <c r="Q154" s="363"/>
      <c r="R154" s="364"/>
      <c r="S154" s="366"/>
      <c r="T154" s="363"/>
      <c r="U154" s="364"/>
      <c r="V154" s="366"/>
      <c r="W154" s="316"/>
      <c r="X154" s="363"/>
      <c r="Y154" s="364"/>
      <c r="Z154" s="366"/>
      <c r="AA154" s="363"/>
      <c r="AB154" s="364"/>
      <c r="AC154" s="366"/>
      <c r="AD154" s="363"/>
      <c r="AE154" s="364"/>
      <c r="AF154" s="366"/>
      <c r="AG154" s="363"/>
      <c r="AH154" s="364"/>
      <c r="AI154" s="366"/>
      <c r="AJ154" s="316"/>
      <c r="AK154" s="363"/>
      <c r="AL154" s="364"/>
      <c r="AM154" s="366"/>
      <c r="AN154" s="363"/>
      <c r="AO154" s="364"/>
      <c r="AP154" s="366"/>
      <c r="AQ154" s="363">
        <v>1</v>
      </c>
      <c r="AR154" s="364"/>
      <c r="AS154" s="366"/>
      <c r="AT154" s="363"/>
      <c r="AU154" s="364"/>
      <c r="AV154" s="366"/>
      <c r="AW154" s="363"/>
      <c r="AX154" s="364"/>
      <c r="AY154" s="366"/>
      <c r="AZ154" s="363"/>
      <c r="BA154" s="364"/>
      <c r="BB154" s="365"/>
    </row>
    <row r="155" spans="1:54" ht="15.75" customHeight="1">
      <c r="A155" s="322" t="s">
        <v>66</v>
      </c>
      <c r="B155" s="371">
        <f>B152-B153-B154</f>
        <v>2</v>
      </c>
      <c r="C155" s="372"/>
      <c r="D155" s="373"/>
      <c r="E155" s="371">
        <f>E152-E153-E154</f>
        <v>0</v>
      </c>
      <c r="F155" s="372"/>
      <c r="G155" s="373"/>
      <c r="H155" s="371">
        <f>H152-H153-H154</f>
        <v>2</v>
      </c>
      <c r="I155" s="372"/>
      <c r="J155" s="373"/>
      <c r="K155" s="371">
        <f>K152-K153-K154</f>
        <v>1</v>
      </c>
      <c r="L155" s="372"/>
      <c r="M155" s="373"/>
      <c r="N155" s="371">
        <f>N152-N153-N154</f>
        <v>0</v>
      </c>
      <c r="O155" s="372"/>
      <c r="P155" s="373"/>
      <c r="Q155" s="371">
        <f>Q152-Q153-Q154</f>
        <v>2</v>
      </c>
      <c r="R155" s="372"/>
      <c r="S155" s="373"/>
      <c r="T155" s="371">
        <f>T152-T153-T154</f>
        <v>2</v>
      </c>
      <c r="U155" s="372"/>
      <c r="V155" s="373"/>
      <c r="W155" s="316"/>
      <c r="X155" s="371">
        <f>X152-X153-X154</f>
        <v>2</v>
      </c>
      <c r="Y155" s="372"/>
      <c r="Z155" s="373"/>
      <c r="AA155" s="371">
        <f>AA152-AA153-AA154</f>
        <v>1</v>
      </c>
      <c r="AB155" s="372"/>
      <c r="AC155" s="373"/>
      <c r="AD155" s="371">
        <f>AD152-AD153-AD154</f>
        <v>2</v>
      </c>
      <c r="AE155" s="372"/>
      <c r="AF155" s="373"/>
      <c r="AG155" s="371">
        <f>AG152-AG153-AG154</f>
        <v>2</v>
      </c>
      <c r="AH155" s="372"/>
      <c r="AI155" s="373"/>
      <c r="AJ155" s="316"/>
      <c r="AK155" s="371">
        <f>AK152-AK153-AK154</f>
        <v>3</v>
      </c>
      <c r="AL155" s="372"/>
      <c r="AM155" s="373"/>
      <c r="AN155" s="371">
        <f>AN152-AN153-AN154</f>
        <v>2</v>
      </c>
      <c r="AO155" s="372"/>
      <c r="AP155" s="373"/>
      <c r="AQ155" s="371">
        <f>AQ152-AQ153-AQ154</f>
        <v>0</v>
      </c>
      <c r="AR155" s="372"/>
      <c r="AS155" s="373"/>
      <c r="AT155" s="371">
        <f>AT152-AT153-AT154</f>
        <v>2</v>
      </c>
      <c r="AU155" s="372"/>
      <c r="AV155" s="373"/>
      <c r="AW155" s="371">
        <f>AW152-AW153-AW154</f>
        <v>2</v>
      </c>
      <c r="AX155" s="372"/>
      <c r="AY155" s="373"/>
      <c r="AZ155" s="371">
        <f>AZ152-AZ153-AZ154</f>
        <v>0</v>
      </c>
      <c r="BA155" s="372"/>
      <c r="BB155" s="376"/>
    </row>
    <row r="156" spans="1:54" ht="15.75" customHeight="1"/>
    <row r="157" spans="1:54" ht="15.75" customHeight="1">
      <c r="A157" s="319" t="s">
        <v>75</v>
      </c>
      <c r="B157" s="368">
        <v>500</v>
      </c>
      <c r="C157" s="369"/>
      <c r="D157" s="370"/>
      <c r="E157" s="368">
        <v>500</v>
      </c>
      <c r="F157" s="369"/>
      <c r="G157" s="370"/>
      <c r="H157" s="368">
        <v>500</v>
      </c>
      <c r="I157" s="369"/>
      <c r="J157" s="370"/>
      <c r="K157" s="368">
        <v>500</v>
      </c>
      <c r="L157" s="369"/>
      <c r="M157" s="370"/>
      <c r="N157" s="368">
        <v>500</v>
      </c>
      <c r="O157" s="369"/>
      <c r="P157" s="370"/>
      <c r="Q157" s="368">
        <v>500</v>
      </c>
      <c r="R157" s="369"/>
      <c r="S157" s="370"/>
      <c r="T157" s="368">
        <v>500</v>
      </c>
      <c r="U157" s="369"/>
      <c r="V157" s="370"/>
      <c r="W157" s="316"/>
      <c r="X157" s="375">
        <v>500</v>
      </c>
      <c r="Y157" s="369"/>
      <c r="Z157" s="370"/>
      <c r="AA157" s="368">
        <v>500</v>
      </c>
      <c r="AB157" s="369"/>
      <c r="AC157" s="370"/>
      <c r="AD157" s="368">
        <v>500</v>
      </c>
      <c r="AE157" s="369"/>
      <c r="AF157" s="370"/>
      <c r="AG157" s="368">
        <v>500</v>
      </c>
      <c r="AH157" s="369"/>
      <c r="AI157" s="370"/>
      <c r="AJ157" s="316"/>
      <c r="AK157" s="375">
        <v>500</v>
      </c>
      <c r="AL157" s="369"/>
      <c r="AM157" s="370"/>
      <c r="AN157" s="368">
        <v>500</v>
      </c>
      <c r="AO157" s="369"/>
      <c r="AP157" s="370"/>
      <c r="AQ157" s="368">
        <v>500</v>
      </c>
      <c r="AR157" s="369"/>
      <c r="AS157" s="370"/>
      <c r="AT157" s="368">
        <v>500</v>
      </c>
      <c r="AU157" s="369"/>
      <c r="AV157" s="370"/>
      <c r="AW157" s="368">
        <v>500</v>
      </c>
      <c r="AX157" s="369"/>
      <c r="AY157" s="370"/>
      <c r="AZ157" s="368">
        <v>500</v>
      </c>
      <c r="BA157" s="369"/>
      <c r="BB157" s="374"/>
    </row>
    <row r="158" spans="1:54" ht="15.75" customHeight="1">
      <c r="A158" s="320" t="s">
        <v>63</v>
      </c>
      <c r="B158" s="367">
        <v>2</v>
      </c>
      <c r="C158" s="364"/>
      <c r="D158" s="366"/>
      <c r="E158" s="367">
        <v>2</v>
      </c>
      <c r="F158" s="364"/>
      <c r="G158" s="366"/>
      <c r="H158" s="367">
        <v>2</v>
      </c>
      <c r="I158" s="364"/>
      <c r="J158" s="366"/>
      <c r="K158" s="367">
        <v>1</v>
      </c>
      <c r="L158" s="364"/>
      <c r="M158" s="366"/>
      <c r="N158" s="367">
        <v>1</v>
      </c>
      <c r="O158" s="364"/>
      <c r="P158" s="366"/>
      <c r="Q158" s="367">
        <v>2</v>
      </c>
      <c r="R158" s="364"/>
      <c r="S158" s="366"/>
      <c r="T158" s="367">
        <v>2</v>
      </c>
      <c r="U158" s="364"/>
      <c r="V158" s="366"/>
      <c r="W158" s="316"/>
      <c r="X158" s="367">
        <v>2</v>
      </c>
      <c r="Y158" s="364"/>
      <c r="Z158" s="366"/>
      <c r="AA158" s="367">
        <v>1</v>
      </c>
      <c r="AB158" s="364"/>
      <c r="AC158" s="366"/>
      <c r="AD158" s="367">
        <v>2</v>
      </c>
      <c r="AE158" s="364"/>
      <c r="AF158" s="366"/>
      <c r="AG158" s="367">
        <v>2</v>
      </c>
      <c r="AH158" s="364"/>
      <c r="AI158" s="366"/>
      <c r="AJ158" s="316"/>
      <c r="AK158" s="367">
        <v>2</v>
      </c>
      <c r="AL158" s="364"/>
      <c r="AM158" s="366"/>
      <c r="AN158" s="367">
        <v>2</v>
      </c>
      <c r="AO158" s="364"/>
      <c r="AP158" s="366"/>
      <c r="AQ158" s="367">
        <v>1</v>
      </c>
      <c r="AR158" s="364"/>
      <c r="AS158" s="366"/>
      <c r="AT158" s="367">
        <v>2</v>
      </c>
      <c r="AU158" s="364"/>
      <c r="AV158" s="366"/>
      <c r="AW158" s="367">
        <v>2</v>
      </c>
      <c r="AX158" s="364"/>
      <c r="AY158" s="366"/>
      <c r="AZ158" s="367">
        <v>2</v>
      </c>
      <c r="BA158" s="364"/>
      <c r="BB158" s="365"/>
    </row>
    <row r="159" spans="1:54" ht="15.75" customHeight="1">
      <c r="A159" s="321" t="s">
        <v>64</v>
      </c>
      <c r="B159" s="363"/>
      <c r="C159" s="364"/>
      <c r="D159" s="366"/>
      <c r="E159" s="363">
        <v>1</v>
      </c>
      <c r="F159" s="364"/>
      <c r="G159" s="366"/>
      <c r="H159" s="363"/>
      <c r="I159" s="364"/>
      <c r="J159" s="366"/>
      <c r="K159" s="363"/>
      <c r="L159" s="364"/>
      <c r="M159" s="366"/>
      <c r="N159" s="363"/>
      <c r="O159" s="364"/>
      <c r="P159" s="366"/>
      <c r="Q159" s="363"/>
      <c r="R159" s="364"/>
      <c r="S159" s="366"/>
      <c r="T159" s="363"/>
      <c r="U159" s="364"/>
      <c r="V159" s="366"/>
      <c r="W159" s="316"/>
      <c r="X159" s="363"/>
      <c r="Y159" s="364"/>
      <c r="Z159" s="366"/>
      <c r="AA159" s="363"/>
      <c r="AB159" s="364"/>
      <c r="AC159" s="366"/>
      <c r="AD159" s="363"/>
      <c r="AE159" s="364"/>
      <c r="AF159" s="366"/>
      <c r="AG159" s="363"/>
      <c r="AH159" s="364"/>
      <c r="AI159" s="366"/>
      <c r="AJ159" s="316"/>
      <c r="AK159" s="363"/>
      <c r="AL159" s="364"/>
      <c r="AM159" s="366"/>
      <c r="AN159" s="363"/>
      <c r="AO159" s="364"/>
      <c r="AP159" s="366"/>
      <c r="AQ159" s="363">
        <v>1</v>
      </c>
      <c r="AR159" s="364"/>
      <c r="AS159" s="366"/>
      <c r="AT159" s="363"/>
      <c r="AU159" s="364"/>
      <c r="AV159" s="366"/>
      <c r="AW159" s="363"/>
      <c r="AX159" s="364"/>
      <c r="AY159" s="366"/>
      <c r="AZ159" s="363">
        <v>1</v>
      </c>
      <c r="BA159" s="364"/>
      <c r="BB159" s="365"/>
    </row>
    <row r="160" spans="1:54" ht="15.75" customHeight="1">
      <c r="A160" s="321" t="s">
        <v>65</v>
      </c>
      <c r="B160" s="363"/>
      <c r="C160" s="364"/>
      <c r="D160" s="366"/>
      <c r="E160" s="363">
        <v>1</v>
      </c>
      <c r="F160" s="364"/>
      <c r="G160" s="366"/>
      <c r="H160" s="363"/>
      <c r="I160" s="364"/>
      <c r="J160" s="366"/>
      <c r="K160" s="363"/>
      <c r="L160" s="364"/>
      <c r="M160" s="366"/>
      <c r="N160" s="363">
        <v>1</v>
      </c>
      <c r="O160" s="364"/>
      <c r="P160" s="366"/>
      <c r="Q160" s="363"/>
      <c r="R160" s="364"/>
      <c r="S160" s="366"/>
      <c r="T160" s="363"/>
      <c r="U160" s="364"/>
      <c r="V160" s="366"/>
      <c r="W160" s="316"/>
      <c r="X160" s="363"/>
      <c r="Y160" s="364"/>
      <c r="Z160" s="366"/>
      <c r="AA160" s="363"/>
      <c r="AB160" s="364"/>
      <c r="AC160" s="366"/>
      <c r="AD160" s="363"/>
      <c r="AE160" s="364"/>
      <c r="AF160" s="366"/>
      <c r="AG160" s="363"/>
      <c r="AH160" s="364"/>
      <c r="AI160" s="366"/>
      <c r="AJ160" s="316"/>
      <c r="AK160" s="363"/>
      <c r="AL160" s="364"/>
      <c r="AM160" s="366"/>
      <c r="AN160" s="363"/>
      <c r="AO160" s="364"/>
      <c r="AP160" s="366"/>
      <c r="AQ160" s="363"/>
      <c r="AR160" s="364"/>
      <c r="AS160" s="366"/>
      <c r="AT160" s="363"/>
      <c r="AU160" s="364"/>
      <c r="AV160" s="366"/>
      <c r="AW160" s="363"/>
      <c r="AX160" s="364"/>
      <c r="AY160" s="366"/>
      <c r="AZ160" s="363"/>
      <c r="BA160" s="364"/>
      <c r="BB160" s="365"/>
    </row>
    <row r="161" spans="1:54" ht="15.75" customHeight="1">
      <c r="A161" s="322" t="s">
        <v>66</v>
      </c>
      <c r="B161" s="371">
        <f>B158-B159-B160</f>
        <v>2</v>
      </c>
      <c r="C161" s="372"/>
      <c r="D161" s="373"/>
      <c r="E161" s="371">
        <f>E158-E159-E160</f>
        <v>0</v>
      </c>
      <c r="F161" s="372"/>
      <c r="G161" s="373"/>
      <c r="H161" s="371">
        <f>H158-H159-H160</f>
        <v>2</v>
      </c>
      <c r="I161" s="372"/>
      <c r="J161" s="373"/>
      <c r="K161" s="371">
        <f>K158-K159-K160</f>
        <v>1</v>
      </c>
      <c r="L161" s="372"/>
      <c r="M161" s="373"/>
      <c r="N161" s="371">
        <f>N158-N159-N160</f>
        <v>0</v>
      </c>
      <c r="O161" s="372"/>
      <c r="P161" s="373"/>
      <c r="Q161" s="371">
        <f>Q158-Q159-Q160</f>
        <v>2</v>
      </c>
      <c r="R161" s="372"/>
      <c r="S161" s="373"/>
      <c r="T161" s="371">
        <f>T158-T159-T160</f>
        <v>2</v>
      </c>
      <c r="U161" s="372"/>
      <c r="V161" s="373"/>
      <c r="W161" s="316"/>
      <c r="X161" s="371">
        <f>X158-X159-X160</f>
        <v>2</v>
      </c>
      <c r="Y161" s="372"/>
      <c r="Z161" s="373"/>
      <c r="AA161" s="371">
        <f>AA158-AA159-AA160</f>
        <v>1</v>
      </c>
      <c r="AB161" s="372"/>
      <c r="AC161" s="373"/>
      <c r="AD161" s="371">
        <f>AD158-AD159-AD160</f>
        <v>2</v>
      </c>
      <c r="AE161" s="372"/>
      <c r="AF161" s="373"/>
      <c r="AG161" s="371">
        <f>AG158-AG159-AG160</f>
        <v>2</v>
      </c>
      <c r="AH161" s="372"/>
      <c r="AI161" s="373"/>
      <c r="AJ161" s="316"/>
      <c r="AK161" s="371">
        <f>AK158-AK159-AK160</f>
        <v>2</v>
      </c>
      <c r="AL161" s="372"/>
      <c r="AM161" s="373"/>
      <c r="AN161" s="371">
        <f>AN158-AN159-AN160</f>
        <v>2</v>
      </c>
      <c r="AO161" s="372"/>
      <c r="AP161" s="373"/>
      <c r="AQ161" s="371">
        <f>AQ158-AQ159-AQ160</f>
        <v>0</v>
      </c>
      <c r="AR161" s="372"/>
      <c r="AS161" s="373"/>
      <c r="AT161" s="371">
        <f>AT158-AT159-AT160</f>
        <v>2</v>
      </c>
      <c r="AU161" s="372"/>
      <c r="AV161" s="373"/>
      <c r="AW161" s="371">
        <f>AW158-AW159-AW160</f>
        <v>2</v>
      </c>
      <c r="AX161" s="372"/>
      <c r="AY161" s="373"/>
      <c r="AZ161" s="371">
        <f>AZ158-AZ159-AZ160</f>
        <v>1</v>
      </c>
      <c r="BA161" s="372"/>
      <c r="BB161" s="376"/>
    </row>
    <row r="162" spans="1:54" ht="15.75" customHeight="1"/>
    <row r="163" spans="1:54" ht="15.75" customHeight="1">
      <c r="A163" s="319" t="s">
        <v>75</v>
      </c>
      <c r="B163" s="368">
        <v>500</v>
      </c>
      <c r="C163" s="369"/>
      <c r="D163" s="370"/>
      <c r="E163" s="368">
        <v>500</v>
      </c>
      <c r="F163" s="369"/>
      <c r="G163" s="370"/>
      <c r="H163" s="368">
        <v>500</v>
      </c>
      <c r="I163" s="369"/>
      <c r="J163" s="370"/>
      <c r="K163" s="368">
        <v>500</v>
      </c>
      <c r="L163" s="369"/>
      <c r="M163" s="370"/>
      <c r="N163" s="368">
        <v>500</v>
      </c>
      <c r="O163" s="369"/>
      <c r="P163" s="370"/>
      <c r="Q163" s="368">
        <v>500</v>
      </c>
      <c r="R163" s="369"/>
      <c r="S163" s="370"/>
      <c r="T163" s="368">
        <v>500</v>
      </c>
      <c r="U163" s="369"/>
      <c r="V163" s="370"/>
      <c r="W163" s="316"/>
      <c r="X163" s="375">
        <v>500</v>
      </c>
      <c r="Y163" s="369"/>
      <c r="Z163" s="370"/>
      <c r="AA163" s="368">
        <v>500</v>
      </c>
      <c r="AB163" s="369"/>
      <c r="AC163" s="370"/>
      <c r="AD163" s="368">
        <v>500</v>
      </c>
      <c r="AE163" s="369"/>
      <c r="AF163" s="370"/>
      <c r="AG163" s="368">
        <v>500</v>
      </c>
      <c r="AH163" s="369"/>
      <c r="AI163" s="370"/>
      <c r="AJ163" s="316"/>
      <c r="AK163" s="375">
        <v>500</v>
      </c>
      <c r="AL163" s="369"/>
      <c r="AM163" s="370"/>
      <c r="AN163" s="368">
        <v>500</v>
      </c>
      <c r="AO163" s="369"/>
      <c r="AP163" s="370"/>
      <c r="AQ163" s="368">
        <v>500</v>
      </c>
      <c r="AR163" s="369"/>
      <c r="AS163" s="370"/>
      <c r="AT163" s="368">
        <v>500</v>
      </c>
      <c r="AU163" s="369"/>
      <c r="AV163" s="370"/>
      <c r="AW163" s="368">
        <v>500</v>
      </c>
      <c r="AX163" s="369"/>
      <c r="AY163" s="370"/>
      <c r="AZ163" s="368">
        <v>500</v>
      </c>
      <c r="BA163" s="369"/>
      <c r="BB163" s="374"/>
    </row>
    <row r="164" spans="1:54" ht="15.75" customHeight="1">
      <c r="A164" s="320" t="s">
        <v>63</v>
      </c>
      <c r="B164" s="367">
        <v>2</v>
      </c>
      <c r="C164" s="364"/>
      <c r="D164" s="366"/>
      <c r="E164" s="367">
        <v>1</v>
      </c>
      <c r="F164" s="364"/>
      <c r="G164" s="366"/>
      <c r="H164" s="367">
        <v>2</v>
      </c>
      <c r="I164" s="364"/>
      <c r="J164" s="366"/>
      <c r="K164" s="367">
        <v>1</v>
      </c>
      <c r="L164" s="364"/>
      <c r="M164" s="366"/>
      <c r="N164" s="367">
        <v>1</v>
      </c>
      <c r="O164" s="364"/>
      <c r="P164" s="366"/>
      <c r="Q164" s="367">
        <v>2</v>
      </c>
      <c r="R164" s="364"/>
      <c r="S164" s="366"/>
      <c r="T164" s="367">
        <v>2</v>
      </c>
      <c r="U164" s="364"/>
      <c r="V164" s="366"/>
      <c r="W164" s="316"/>
      <c r="X164" s="367">
        <v>2</v>
      </c>
      <c r="Y164" s="364"/>
      <c r="Z164" s="366"/>
      <c r="AA164" s="367">
        <v>1</v>
      </c>
      <c r="AB164" s="364"/>
      <c r="AC164" s="366"/>
      <c r="AD164" s="367">
        <v>2</v>
      </c>
      <c r="AE164" s="364"/>
      <c r="AF164" s="366"/>
      <c r="AG164" s="367">
        <v>2</v>
      </c>
      <c r="AH164" s="364"/>
      <c r="AI164" s="366"/>
      <c r="AJ164" s="316"/>
      <c r="AK164" s="367">
        <v>2</v>
      </c>
      <c r="AL164" s="364"/>
      <c r="AM164" s="366"/>
      <c r="AN164" s="367">
        <v>2</v>
      </c>
      <c r="AO164" s="364"/>
      <c r="AP164" s="366"/>
      <c r="AQ164" s="367">
        <v>1</v>
      </c>
      <c r="AR164" s="364"/>
      <c r="AS164" s="366"/>
      <c r="AT164" s="367">
        <v>2</v>
      </c>
      <c r="AU164" s="364"/>
      <c r="AV164" s="366"/>
      <c r="AW164" s="367">
        <v>2</v>
      </c>
      <c r="AX164" s="364"/>
      <c r="AY164" s="366"/>
      <c r="AZ164" s="367">
        <v>2</v>
      </c>
      <c r="BA164" s="364"/>
      <c r="BB164" s="365"/>
    </row>
    <row r="165" spans="1:54" ht="15.75" customHeight="1">
      <c r="A165" s="321" t="s">
        <v>64</v>
      </c>
      <c r="B165" s="363"/>
      <c r="C165" s="364"/>
      <c r="D165" s="366"/>
      <c r="E165" s="363"/>
      <c r="F165" s="364"/>
      <c r="G165" s="366"/>
      <c r="H165" s="363"/>
      <c r="I165" s="364"/>
      <c r="J165" s="366"/>
      <c r="K165" s="363"/>
      <c r="L165" s="364"/>
      <c r="M165" s="366"/>
      <c r="N165" s="363"/>
      <c r="O165" s="364"/>
      <c r="P165" s="366"/>
      <c r="Q165" s="363"/>
      <c r="R165" s="364"/>
      <c r="S165" s="366"/>
      <c r="T165" s="363"/>
      <c r="U165" s="364"/>
      <c r="V165" s="366"/>
      <c r="W165" s="316"/>
      <c r="X165" s="363"/>
      <c r="Y165" s="364"/>
      <c r="Z165" s="366"/>
      <c r="AA165" s="363"/>
      <c r="AB165" s="364"/>
      <c r="AC165" s="366"/>
      <c r="AD165" s="363"/>
      <c r="AE165" s="364"/>
      <c r="AF165" s="366"/>
      <c r="AG165" s="363"/>
      <c r="AH165" s="364"/>
      <c r="AI165" s="366"/>
      <c r="AJ165" s="316"/>
      <c r="AK165" s="363"/>
      <c r="AL165" s="364"/>
      <c r="AM165" s="366"/>
      <c r="AN165" s="363"/>
      <c r="AO165" s="364"/>
      <c r="AP165" s="366"/>
      <c r="AQ165" s="363"/>
      <c r="AR165" s="364"/>
      <c r="AS165" s="366"/>
      <c r="AT165" s="363"/>
      <c r="AU165" s="364"/>
      <c r="AV165" s="366"/>
      <c r="AW165" s="363"/>
      <c r="AX165" s="364"/>
      <c r="AY165" s="366"/>
      <c r="AZ165" s="363"/>
      <c r="BA165" s="364"/>
      <c r="BB165" s="365"/>
    </row>
    <row r="166" spans="1:54" ht="15.75" customHeight="1">
      <c r="A166" s="321" t="s">
        <v>65</v>
      </c>
      <c r="B166" s="363"/>
      <c r="C166" s="364"/>
      <c r="D166" s="366"/>
      <c r="E166" s="363"/>
      <c r="F166" s="364"/>
      <c r="G166" s="366"/>
      <c r="H166" s="363"/>
      <c r="I166" s="364"/>
      <c r="J166" s="366"/>
      <c r="K166" s="363"/>
      <c r="L166" s="364"/>
      <c r="M166" s="366"/>
      <c r="N166" s="363">
        <v>1</v>
      </c>
      <c r="O166" s="364"/>
      <c r="P166" s="366"/>
      <c r="Q166" s="363"/>
      <c r="R166" s="364"/>
      <c r="S166" s="366"/>
      <c r="T166" s="363"/>
      <c r="U166" s="364"/>
      <c r="V166" s="366"/>
      <c r="W166" s="316"/>
      <c r="X166" s="363"/>
      <c r="Y166" s="364"/>
      <c r="Z166" s="366"/>
      <c r="AA166" s="363"/>
      <c r="AB166" s="364"/>
      <c r="AC166" s="366"/>
      <c r="AD166" s="363"/>
      <c r="AE166" s="364"/>
      <c r="AF166" s="366"/>
      <c r="AG166" s="363"/>
      <c r="AH166" s="364"/>
      <c r="AI166" s="366"/>
      <c r="AJ166" s="316"/>
      <c r="AK166" s="363"/>
      <c r="AL166" s="364"/>
      <c r="AM166" s="366"/>
      <c r="AN166" s="363"/>
      <c r="AO166" s="364"/>
      <c r="AP166" s="366"/>
      <c r="AQ166" s="363"/>
      <c r="AR166" s="364"/>
      <c r="AS166" s="366"/>
      <c r="AT166" s="363"/>
      <c r="AU166" s="364"/>
      <c r="AV166" s="366"/>
      <c r="AW166" s="363"/>
      <c r="AX166" s="364"/>
      <c r="AY166" s="366"/>
      <c r="AZ166" s="363"/>
      <c r="BA166" s="364"/>
      <c r="BB166" s="365"/>
    </row>
    <row r="167" spans="1:54" ht="15.75" customHeight="1">
      <c r="A167" s="322" t="s">
        <v>66</v>
      </c>
      <c r="B167" s="371">
        <f>B164-B165-B166</f>
        <v>2</v>
      </c>
      <c r="C167" s="372"/>
      <c r="D167" s="373"/>
      <c r="E167" s="371">
        <f>E164-E165-E166</f>
        <v>1</v>
      </c>
      <c r="F167" s="372"/>
      <c r="G167" s="373"/>
      <c r="H167" s="371">
        <f>H164-H165-H166</f>
        <v>2</v>
      </c>
      <c r="I167" s="372"/>
      <c r="J167" s="373"/>
      <c r="K167" s="371">
        <f>K164-K165-K166</f>
        <v>1</v>
      </c>
      <c r="L167" s="372"/>
      <c r="M167" s="373"/>
      <c r="N167" s="371">
        <f>N164-N165-N166</f>
        <v>0</v>
      </c>
      <c r="O167" s="372"/>
      <c r="P167" s="373"/>
      <c r="Q167" s="371">
        <f>Q164-Q165-Q166</f>
        <v>2</v>
      </c>
      <c r="R167" s="372"/>
      <c r="S167" s="373"/>
      <c r="T167" s="371">
        <f>T164-T165-T166</f>
        <v>2</v>
      </c>
      <c r="U167" s="372"/>
      <c r="V167" s="373"/>
      <c r="W167" s="316"/>
      <c r="X167" s="371">
        <f>X164-X165-X166</f>
        <v>2</v>
      </c>
      <c r="Y167" s="372"/>
      <c r="Z167" s="373"/>
      <c r="AA167" s="371">
        <f>AA164-AA165-AA166</f>
        <v>1</v>
      </c>
      <c r="AB167" s="372"/>
      <c r="AC167" s="373"/>
      <c r="AD167" s="371">
        <f>AD164-AD165-AD166</f>
        <v>2</v>
      </c>
      <c r="AE167" s="372"/>
      <c r="AF167" s="373"/>
      <c r="AG167" s="371">
        <f>AG164-AG165-AG166</f>
        <v>2</v>
      </c>
      <c r="AH167" s="372"/>
      <c r="AI167" s="373"/>
      <c r="AJ167" s="316"/>
      <c r="AK167" s="371">
        <f>AK164-AK165-AK166</f>
        <v>2</v>
      </c>
      <c r="AL167" s="372"/>
      <c r="AM167" s="373"/>
      <c r="AN167" s="371">
        <f>AN164-AN165-AN166</f>
        <v>2</v>
      </c>
      <c r="AO167" s="372"/>
      <c r="AP167" s="373"/>
      <c r="AQ167" s="371">
        <f>AQ164-AQ165-AQ166</f>
        <v>1</v>
      </c>
      <c r="AR167" s="372"/>
      <c r="AS167" s="373"/>
      <c r="AT167" s="371">
        <f>AT164-AT165-AT166</f>
        <v>2</v>
      </c>
      <c r="AU167" s="372"/>
      <c r="AV167" s="373"/>
      <c r="AW167" s="371">
        <f>AW164-AW165-AW166</f>
        <v>2</v>
      </c>
      <c r="AX167" s="372"/>
      <c r="AY167" s="373"/>
      <c r="AZ167" s="371">
        <f>AZ164-AZ165-AZ166</f>
        <v>2</v>
      </c>
      <c r="BA167" s="372"/>
      <c r="BB167" s="376"/>
    </row>
    <row r="168" spans="1:54" ht="15.75" customHeight="1"/>
    <row r="169" spans="1:54" ht="15.75" customHeight="1">
      <c r="A169" s="319" t="s">
        <v>76</v>
      </c>
      <c r="B169" s="368">
        <v>500</v>
      </c>
      <c r="C169" s="369"/>
      <c r="D169" s="370"/>
      <c r="E169" s="368">
        <v>500</v>
      </c>
      <c r="F169" s="369"/>
      <c r="G169" s="370"/>
      <c r="H169" s="368">
        <v>500</v>
      </c>
      <c r="I169" s="369"/>
      <c r="J169" s="370"/>
      <c r="K169" s="368">
        <v>500</v>
      </c>
      <c r="L169" s="369"/>
      <c r="M169" s="370"/>
      <c r="N169" s="368">
        <v>500</v>
      </c>
      <c r="O169" s="369"/>
      <c r="P169" s="370"/>
      <c r="Q169" s="368">
        <v>500</v>
      </c>
      <c r="R169" s="369"/>
      <c r="S169" s="370"/>
      <c r="T169" s="368">
        <v>500</v>
      </c>
      <c r="U169" s="369"/>
      <c r="V169" s="370"/>
      <c r="W169" s="316"/>
      <c r="X169" s="375">
        <v>500</v>
      </c>
      <c r="Y169" s="369"/>
      <c r="Z169" s="370"/>
      <c r="AA169" s="368">
        <v>500</v>
      </c>
      <c r="AB169" s="369"/>
      <c r="AC169" s="370"/>
      <c r="AD169" s="368">
        <v>500</v>
      </c>
      <c r="AE169" s="369"/>
      <c r="AF169" s="370"/>
      <c r="AG169" s="368">
        <v>500</v>
      </c>
      <c r="AH169" s="369"/>
      <c r="AI169" s="370"/>
      <c r="AJ169" s="316"/>
      <c r="AK169" s="375">
        <v>500</v>
      </c>
      <c r="AL169" s="369"/>
      <c r="AM169" s="370"/>
      <c r="AN169" s="368">
        <v>500</v>
      </c>
      <c r="AO169" s="369"/>
      <c r="AP169" s="370"/>
      <c r="AQ169" s="368">
        <v>500</v>
      </c>
      <c r="AR169" s="369"/>
      <c r="AS169" s="370"/>
      <c r="AT169" s="368">
        <v>500</v>
      </c>
      <c r="AU169" s="369"/>
      <c r="AV169" s="370"/>
      <c r="AW169" s="368">
        <v>500</v>
      </c>
      <c r="AX169" s="369"/>
      <c r="AY169" s="370"/>
      <c r="AZ169" s="368">
        <v>500</v>
      </c>
      <c r="BA169" s="369"/>
      <c r="BB169" s="374"/>
    </row>
    <row r="170" spans="1:54" ht="15.75" customHeight="1">
      <c r="A170" s="320" t="s">
        <v>63</v>
      </c>
      <c r="B170" s="367">
        <v>2</v>
      </c>
      <c r="C170" s="364"/>
      <c r="D170" s="366"/>
      <c r="E170" s="367">
        <v>1</v>
      </c>
      <c r="F170" s="364"/>
      <c r="G170" s="366"/>
      <c r="H170" s="367">
        <v>2</v>
      </c>
      <c r="I170" s="364"/>
      <c r="J170" s="366"/>
      <c r="K170" s="367">
        <v>1</v>
      </c>
      <c r="L170" s="364"/>
      <c r="M170" s="366"/>
      <c r="N170" s="367">
        <v>1</v>
      </c>
      <c r="O170" s="364"/>
      <c r="P170" s="366"/>
      <c r="Q170" s="367">
        <v>2</v>
      </c>
      <c r="R170" s="364"/>
      <c r="S170" s="366"/>
      <c r="T170" s="367">
        <v>2</v>
      </c>
      <c r="U170" s="364"/>
      <c r="V170" s="366"/>
      <c r="W170" s="316"/>
      <c r="X170" s="367">
        <v>2</v>
      </c>
      <c r="Y170" s="364"/>
      <c r="Z170" s="366"/>
      <c r="AA170" s="367">
        <v>1</v>
      </c>
      <c r="AB170" s="364"/>
      <c r="AC170" s="366"/>
      <c r="AD170" s="367">
        <v>2</v>
      </c>
      <c r="AE170" s="364"/>
      <c r="AF170" s="366"/>
      <c r="AG170" s="367">
        <v>2</v>
      </c>
      <c r="AH170" s="364"/>
      <c r="AI170" s="366"/>
      <c r="AJ170" s="316"/>
      <c r="AK170" s="367">
        <v>2</v>
      </c>
      <c r="AL170" s="364"/>
      <c r="AM170" s="366"/>
      <c r="AN170" s="367">
        <v>2</v>
      </c>
      <c r="AO170" s="364"/>
      <c r="AP170" s="366"/>
      <c r="AQ170" s="367">
        <v>1</v>
      </c>
      <c r="AR170" s="364"/>
      <c r="AS170" s="366"/>
      <c r="AT170" s="367">
        <v>2</v>
      </c>
      <c r="AU170" s="364"/>
      <c r="AV170" s="366"/>
      <c r="AW170" s="367">
        <v>2</v>
      </c>
      <c r="AX170" s="364"/>
      <c r="AY170" s="366"/>
      <c r="AZ170" s="367">
        <v>2</v>
      </c>
      <c r="BA170" s="364"/>
      <c r="BB170" s="365"/>
    </row>
    <row r="171" spans="1:54" ht="15.75" customHeight="1">
      <c r="A171" s="321" t="s">
        <v>64</v>
      </c>
      <c r="B171" s="363"/>
      <c r="C171" s="364"/>
      <c r="D171" s="366"/>
      <c r="E171" s="363"/>
      <c r="F171" s="364"/>
      <c r="G171" s="366"/>
      <c r="H171" s="363"/>
      <c r="I171" s="364"/>
      <c r="J171" s="366"/>
      <c r="K171" s="363"/>
      <c r="L171" s="364"/>
      <c r="M171" s="366"/>
      <c r="N171" s="363"/>
      <c r="O171" s="364"/>
      <c r="P171" s="366"/>
      <c r="Q171" s="363"/>
      <c r="R171" s="364"/>
      <c r="S171" s="366"/>
      <c r="T171" s="363"/>
      <c r="U171" s="364"/>
      <c r="V171" s="366"/>
      <c r="W171" s="316"/>
      <c r="X171" s="363"/>
      <c r="Y171" s="364"/>
      <c r="Z171" s="366"/>
      <c r="AA171" s="363"/>
      <c r="AB171" s="364"/>
      <c r="AC171" s="366"/>
      <c r="AD171" s="363"/>
      <c r="AE171" s="364"/>
      <c r="AF171" s="366"/>
      <c r="AG171" s="363"/>
      <c r="AH171" s="364"/>
      <c r="AI171" s="366"/>
      <c r="AJ171" s="316"/>
      <c r="AK171" s="363"/>
      <c r="AL171" s="364"/>
      <c r="AM171" s="366"/>
      <c r="AN171" s="363"/>
      <c r="AO171" s="364"/>
      <c r="AP171" s="366"/>
      <c r="AQ171" s="363"/>
      <c r="AR171" s="364"/>
      <c r="AS171" s="366"/>
      <c r="AT171" s="363"/>
      <c r="AU171" s="364"/>
      <c r="AV171" s="366"/>
      <c r="AW171" s="363"/>
      <c r="AX171" s="364"/>
      <c r="AY171" s="366"/>
      <c r="AZ171" s="363"/>
      <c r="BA171" s="364"/>
      <c r="BB171" s="365"/>
    </row>
    <row r="172" spans="1:54" ht="15.75" customHeight="1">
      <c r="A172" s="321" t="s">
        <v>65</v>
      </c>
      <c r="B172" s="363"/>
      <c r="C172" s="364"/>
      <c r="D172" s="366"/>
      <c r="E172" s="363"/>
      <c r="F172" s="364"/>
      <c r="G172" s="366"/>
      <c r="H172" s="363"/>
      <c r="I172" s="364"/>
      <c r="J172" s="366"/>
      <c r="K172" s="363"/>
      <c r="L172" s="364"/>
      <c r="M172" s="366"/>
      <c r="N172" s="363">
        <v>1</v>
      </c>
      <c r="O172" s="364"/>
      <c r="P172" s="366"/>
      <c r="Q172" s="363"/>
      <c r="R172" s="364"/>
      <c r="S172" s="366"/>
      <c r="T172" s="363"/>
      <c r="U172" s="364"/>
      <c r="V172" s="366"/>
      <c r="W172" s="316"/>
      <c r="X172" s="363"/>
      <c r="Y172" s="364"/>
      <c r="Z172" s="366"/>
      <c r="AA172" s="363"/>
      <c r="AB172" s="364"/>
      <c r="AC172" s="366"/>
      <c r="AD172" s="363"/>
      <c r="AE172" s="364"/>
      <c r="AF172" s="366"/>
      <c r="AG172" s="363"/>
      <c r="AH172" s="364"/>
      <c r="AI172" s="366"/>
      <c r="AJ172" s="316"/>
      <c r="AK172" s="363"/>
      <c r="AL172" s="364"/>
      <c r="AM172" s="366"/>
      <c r="AN172" s="363"/>
      <c r="AO172" s="364"/>
      <c r="AP172" s="366"/>
      <c r="AQ172" s="363"/>
      <c r="AR172" s="364"/>
      <c r="AS172" s="366"/>
      <c r="AT172" s="363"/>
      <c r="AU172" s="364"/>
      <c r="AV172" s="366"/>
      <c r="AW172" s="363"/>
      <c r="AX172" s="364"/>
      <c r="AY172" s="366"/>
      <c r="AZ172" s="363"/>
      <c r="BA172" s="364"/>
      <c r="BB172" s="365"/>
    </row>
    <row r="173" spans="1:54" ht="15.75" customHeight="1">
      <c r="A173" s="322" t="s">
        <v>66</v>
      </c>
      <c r="B173" s="371">
        <f>B170-B171-B172</f>
        <v>2</v>
      </c>
      <c r="C173" s="372"/>
      <c r="D173" s="373"/>
      <c r="E173" s="371">
        <f>E170-E171-E172</f>
        <v>1</v>
      </c>
      <c r="F173" s="372"/>
      <c r="G173" s="373"/>
      <c r="H173" s="371">
        <f>H170-H171-H172</f>
        <v>2</v>
      </c>
      <c r="I173" s="372"/>
      <c r="J173" s="373"/>
      <c r="K173" s="371">
        <f>K170-K171-K172</f>
        <v>1</v>
      </c>
      <c r="L173" s="372"/>
      <c r="M173" s="373"/>
      <c r="N173" s="371">
        <f>N170-N171-N172</f>
        <v>0</v>
      </c>
      <c r="O173" s="372"/>
      <c r="P173" s="373"/>
      <c r="Q173" s="371">
        <f>Q170-Q171-Q172</f>
        <v>2</v>
      </c>
      <c r="R173" s="372"/>
      <c r="S173" s="373"/>
      <c r="T173" s="371">
        <f>T170-T171-T172</f>
        <v>2</v>
      </c>
      <c r="U173" s="372"/>
      <c r="V173" s="373"/>
      <c r="W173" s="316"/>
      <c r="X173" s="371">
        <f>X170-X171-X172</f>
        <v>2</v>
      </c>
      <c r="Y173" s="372"/>
      <c r="Z173" s="373"/>
      <c r="AA173" s="371">
        <f>AA170-AA171-AA172</f>
        <v>1</v>
      </c>
      <c r="AB173" s="372"/>
      <c r="AC173" s="373"/>
      <c r="AD173" s="371">
        <f>AD170-AD171-AD172</f>
        <v>2</v>
      </c>
      <c r="AE173" s="372"/>
      <c r="AF173" s="373"/>
      <c r="AG173" s="371">
        <f>AG170-AG171-AG172</f>
        <v>2</v>
      </c>
      <c r="AH173" s="372"/>
      <c r="AI173" s="373"/>
      <c r="AJ173" s="316"/>
      <c r="AK173" s="371">
        <f>AK170-AK171-AK172</f>
        <v>2</v>
      </c>
      <c r="AL173" s="372"/>
      <c r="AM173" s="373"/>
      <c r="AN173" s="371">
        <f>AN170-AN171-AN172</f>
        <v>2</v>
      </c>
      <c r="AO173" s="372"/>
      <c r="AP173" s="373"/>
      <c r="AQ173" s="371">
        <f>AQ170-AQ171-AQ172</f>
        <v>1</v>
      </c>
      <c r="AR173" s="372"/>
      <c r="AS173" s="373"/>
      <c r="AT173" s="371">
        <f>AT170-AT171-AT172</f>
        <v>2</v>
      </c>
      <c r="AU173" s="372"/>
      <c r="AV173" s="373"/>
      <c r="AW173" s="371">
        <f>AW170-AW171-AW172</f>
        <v>2</v>
      </c>
      <c r="AX173" s="372"/>
      <c r="AY173" s="373"/>
      <c r="AZ173" s="371">
        <f>AZ170-AZ171-AZ172</f>
        <v>2</v>
      </c>
      <c r="BA173" s="372"/>
      <c r="BB173" s="376"/>
    </row>
    <row r="174" spans="1:54" ht="15.75" customHeight="1"/>
    <row r="175" spans="1:54" ht="15.75" customHeight="1">
      <c r="A175" s="319" t="s">
        <v>77</v>
      </c>
      <c r="B175" s="368">
        <v>500</v>
      </c>
      <c r="C175" s="369"/>
      <c r="D175" s="370"/>
      <c r="E175" s="368">
        <v>500</v>
      </c>
      <c r="F175" s="369"/>
      <c r="G175" s="370"/>
      <c r="H175" s="368">
        <v>500</v>
      </c>
      <c r="I175" s="369"/>
      <c r="J175" s="370"/>
      <c r="K175" s="368">
        <v>500</v>
      </c>
      <c r="L175" s="369"/>
      <c r="M175" s="370"/>
      <c r="N175" s="368">
        <v>500</v>
      </c>
      <c r="O175" s="369"/>
      <c r="P175" s="370"/>
      <c r="Q175" s="368">
        <v>500</v>
      </c>
      <c r="R175" s="369"/>
      <c r="S175" s="370"/>
      <c r="T175" s="368">
        <v>500</v>
      </c>
      <c r="U175" s="369"/>
      <c r="V175" s="370"/>
      <c r="W175" s="316"/>
      <c r="X175" s="375">
        <v>500</v>
      </c>
      <c r="Y175" s="369"/>
      <c r="Z175" s="370"/>
      <c r="AA175" s="368">
        <v>500</v>
      </c>
      <c r="AB175" s="369"/>
      <c r="AC175" s="370"/>
      <c r="AD175" s="368">
        <v>500</v>
      </c>
      <c r="AE175" s="369"/>
      <c r="AF175" s="370"/>
      <c r="AG175" s="368">
        <v>500</v>
      </c>
      <c r="AH175" s="369"/>
      <c r="AI175" s="370"/>
      <c r="AJ175" s="316"/>
      <c r="AK175" s="375">
        <v>500</v>
      </c>
      <c r="AL175" s="369"/>
      <c r="AM175" s="370"/>
      <c r="AN175" s="368">
        <v>500</v>
      </c>
      <c r="AO175" s="369"/>
      <c r="AP175" s="370"/>
      <c r="AQ175" s="368">
        <v>500</v>
      </c>
      <c r="AR175" s="369"/>
      <c r="AS175" s="370"/>
      <c r="AT175" s="368">
        <v>500</v>
      </c>
      <c r="AU175" s="369"/>
      <c r="AV175" s="370"/>
      <c r="AW175" s="368">
        <v>500</v>
      </c>
      <c r="AX175" s="369"/>
      <c r="AY175" s="370"/>
      <c r="AZ175" s="368">
        <v>500</v>
      </c>
      <c r="BA175" s="369"/>
      <c r="BB175" s="374"/>
    </row>
    <row r="176" spans="1:54" ht="15.75" customHeight="1">
      <c r="A176" s="320" t="s">
        <v>63</v>
      </c>
      <c r="B176" s="367">
        <v>2</v>
      </c>
      <c r="C176" s="364"/>
      <c r="D176" s="366"/>
      <c r="E176" s="367">
        <v>1</v>
      </c>
      <c r="F176" s="364"/>
      <c r="G176" s="366"/>
      <c r="H176" s="367">
        <v>2</v>
      </c>
      <c r="I176" s="364"/>
      <c r="J176" s="366"/>
      <c r="K176" s="367">
        <v>1</v>
      </c>
      <c r="L176" s="364"/>
      <c r="M176" s="366"/>
      <c r="N176" s="367">
        <v>1</v>
      </c>
      <c r="O176" s="364"/>
      <c r="P176" s="366"/>
      <c r="Q176" s="367">
        <v>2</v>
      </c>
      <c r="R176" s="364"/>
      <c r="S176" s="366"/>
      <c r="T176" s="367">
        <v>2</v>
      </c>
      <c r="U176" s="364"/>
      <c r="V176" s="366"/>
      <c r="W176" s="316"/>
      <c r="X176" s="367">
        <v>2</v>
      </c>
      <c r="Y176" s="364"/>
      <c r="Z176" s="366"/>
      <c r="AA176" s="367">
        <v>1</v>
      </c>
      <c r="AB176" s="364"/>
      <c r="AC176" s="366"/>
      <c r="AD176" s="367">
        <v>2</v>
      </c>
      <c r="AE176" s="364"/>
      <c r="AF176" s="366"/>
      <c r="AG176" s="367">
        <v>2</v>
      </c>
      <c r="AH176" s="364"/>
      <c r="AI176" s="366"/>
      <c r="AJ176" s="316"/>
      <c r="AK176" s="367">
        <v>2</v>
      </c>
      <c r="AL176" s="364"/>
      <c r="AM176" s="366"/>
      <c r="AN176" s="367">
        <v>2</v>
      </c>
      <c r="AO176" s="364"/>
      <c r="AP176" s="366"/>
      <c r="AQ176" s="367">
        <v>1</v>
      </c>
      <c r="AR176" s="364"/>
      <c r="AS176" s="366"/>
      <c r="AT176" s="367">
        <v>2</v>
      </c>
      <c r="AU176" s="364"/>
      <c r="AV176" s="366"/>
      <c r="AW176" s="367">
        <v>2</v>
      </c>
      <c r="AX176" s="364"/>
      <c r="AY176" s="366"/>
      <c r="AZ176" s="367">
        <v>2</v>
      </c>
      <c r="BA176" s="364"/>
      <c r="BB176" s="365"/>
    </row>
    <row r="177" spans="1:54" ht="15.75" customHeight="1">
      <c r="A177" s="321" t="s">
        <v>64</v>
      </c>
      <c r="B177" s="363"/>
      <c r="C177" s="364"/>
      <c r="D177" s="366"/>
      <c r="E177" s="363"/>
      <c r="F177" s="364"/>
      <c r="G177" s="366"/>
      <c r="H177" s="363"/>
      <c r="I177" s="364"/>
      <c r="J177" s="366"/>
      <c r="K177" s="363"/>
      <c r="L177" s="364"/>
      <c r="M177" s="366"/>
      <c r="N177" s="363"/>
      <c r="O177" s="364"/>
      <c r="P177" s="366"/>
      <c r="Q177" s="363"/>
      <c r="R177" s="364"/>
      <c r="S177" s="366"/>
      <c r="T177" s="363"/>
      <c r="U177" s="364"/>
      <c r="V177" s="366"/>
      <c r="W177" s="316"/>
      <c r="X177" s="363"/>
      <c r="Y177" s="364"/>
      <c r="Z177" s="366"/>
      <c r="AA177" s="363"/>
      <c r="AB177" s="364"/>
      <c r="AC177" s="366"/>
      <c r="AD177" s="363"/>
      <c r="AE177" s="364"/>
      <c r="AF177" s="366"/>
      <c r="AG177" s="363"/>
      <c r="AH177" s="364"/>
      <c r="AI177" s="366"/>
      <c r="AJ177" s="316"/>
      <c r="AK177" s="363"/>
      <c r="AL177" s="364"/>
      <c r="AM177" s="366"/>
      <c r="AN177" s="363"/>
      <c r="AO177" s="364"/>
      <c r="AP177" s="366"/>
      <c r="AQ177" s="363"/>
      <c r="AR177" s="364"/>
      <c r="AS177" s="366"/>
      <c r="AT177" s="363"/>
      <c r="AU177" s="364"/>
      <c r="AV177" s="366"/>
      <c r="AW177" s="363"/>
      <c r="AX177" s="364"/>
      <c r="AY177" s="366"/>
      <c r="AZ177" s="363"/>
      <c r="BA177" s="364"/>
      <c r="BB177" s="365"/>
    </row>
    <row r="178" spans="1:54" ht="15.75" customHeight="1">
      <c r="A178" s="321" t="s">
        <v>65</v>
      </c>
      <c r="B178" s="363"/>
      <c r="C178" s="364"/>
      <c r="D178" s="366"/>
      <c r="E178" s="363"/>
      <c r="F178" s="364"/>
      <c r="G178" s="366"/>
      <c r="H178" s="363"/>
      <c r="I178" s="364"/>
      <c r="J178" s="366"/>
      <c r="K178" s="363"/>
      <c r="L178" s="364"/>
      <c r="M178" s="366"/>
      <c r="N178" s="363">
        <v>1</v>
      </c>
      <c r="O178" s="364"/>
      <c r="P178" s="366"/>
      <c r="Q178" s="363"/>
      <c r="R178" s="364"/>
      <c r="S178" s="366"/>
      <c r="T178" s="363"/>
      <c r="U178" s="364"/>
      <c r="V178" s="366"/>
      <c r="W178" s="316"/>
      <c r="X178" s="363"/>
      <c r="Y178" s="364"/>
      <c r="Z178" s="366"/>
      <c r="AA178" s="363"/>
      <c r="AB178" s="364"/>
      <c r="AC178" s="366"/>
      <c r="AD178" s="363"/>
      <c r="AE178" s="364"/>
      <c r="AF178" s="366"/>
      <c r="AG178" s="363"/>
      <c r="AH178" s="364"/>
      <c r="AI178" s="366"/>
      <c r="AJ178" s="316"/>
      <c r="AK178" s="363"/>
      <c r="AL178" s="364"/>
      <c r="AM178" s="366"/>
      <c r="AN178" s="363"/>
      <c r="AO178" s="364"/>
      <c r="AP178" s="366"/>
      <c r="AQ178" s="363"/>
      <c r="AR178" s="364"/>
      <c r="AS178" s="366"/>
      <c r="AT178" s="363"/>
      <c r="AU178" s="364"/>
      <c r="AV178" s="366"/>
      <c r="AW178" s="363"/>
      <c r="AX178" s="364"/>
      <c r="AY178" s="366"/>
      <c r="AZ178" s="363"/>
      <c r="BA178" s="364"/>
      <c r="BB178" s="365"/>
    </row>
    <row r="179" spans="1:54" ht="15.75" customHeight="1">
      <c r="A179" s="322" t="s">
        <v>66</v>
      </c>
      <c r="B179" s="371">
        <f>B176-B177-B178</f>
        <v>2</v>
      </c>
      <c r="C179" s="372"/>
      <c r="D179" s="373"/>
      <c r="E179" s="371">
        <f>E176-E177-E178</f>
        <v>1</v>
      </c>
      <c r="F179" s="372"/>
      <c r="G179" s="373"/>
      <c r="H179" s="371">
        <f>H176-H177-H178</f>
        <v>2</v>
      </c>
      <c r="I179" s="372"/>
      <c r="J179" s="373"/>
      <c r="K179" s="371">
        <f>K176-K177-K178</f>
        <v>1</v>
      </c>
      <c r="L179" s="372"/>
      <c r="M179" s="373"/>
      <c r="N179" s="371">
        <f>N176-N177-N178</f>
        <v>0</v>
      </c>
      <c r="O179" s="372"/>
      <c r="P179" s="373"/>
      <c r="Q179" s="371">
        <f>Q176-Q177-Q178</f>
        <v>2</v>
      </c>
      <c r="R179" s="372"/>
      <c r="S179" s="373"/>
      <c r="T179" s="371">
        <f>T176-T177-T178</f>
        <v>2</v>
      </c>
      <c r="U179" s="372"/>
      <c r="V179" s="373"/>
      <c r="W179" s="316"/>
      <c r="X179" s="371">
        <f>X176-X177-X178</f>
        <v>2</v>
      </c>
      <c r="Y179" s="372"/>
      <c r="Z179" s="373"/>
      <c r="AA179" s="371">
        <f>AA176-AA177-AA178</f>
        <v>1</v>
      </c>
      <c r="AB179" s="372"/>
      <c r="AC179" s="373"/>
      <c r="AD179" s="371">
        <f>AD176-AD177-AD178</f>
        <v>2</v>
      </c>
      <c r="AE179" s="372"/>
      <c r="AF179" s="373"/>
      <c r="AG179" s="371">
        <f>AG176-AG177-AG178</f>
        <v>2</v>
      </c>
      <c r="AH179" s="372"/>
      <c r="AI179" s="373"/>
      <c r="AJ179" s="316"/>
      <c r="AK179" s="371">
        <f>AK176-AK177-AK178</f>
        <v>2</v>
      </c>
      <c r="AL179" s="372"/>
      <c r="AM179" s="373"/>
      <c r="AN179" s="371">
        <f>AN176-AN177-AN178</f>
        <v>2</v>
      </c>
      <c r="AO179" s="372"/>
      <c r="AP179" s="373"/>
      <c r="AQ179" s="371">
        <f>AQ176-AQ177-AQ178</f>
        <v>1</v>
      </c>
      <c r="AR179" s="372"/>
      <c r="AS179" s="373"/>
      <c r="AT179" s="371">
        <f>AT176-AT177-AT178</f>
        <v>2</v>
      </c>
      <c r="AU179" s="372"/>
      <c r="AV179" s="373"/>
      <c r="AW179" s="371">
        <f>AW176-AW177-AW178</f>
        <v>2</v>
      </c>
      <c r="AX179" s="372"/>
      <c r="AY179" s="373"/>
      <c r="AZ179" s="371">
        <f>AZ176-AZ177-AZ178</f>
        <v>2</v>
      </c>
      <c r="BA179" s="372"/>
      <c r="BB179" s="376"/>
    </row>
    <row r="180" spans="1:54" ht="15.75" customHeight="1"/>
    <row r="181" spans="1:54" ht="15.75" customHeight="1">
      <c r="A181" s="319" t="s">
        <v>78</v>
      </c>
      <c r="B181" s="368">
        <v>500</v>
      </c>
      <c r="C181" s="369"/>
      <c r="D181" s="370"/>
      <c r="E181" s="368">
        <v>500</v>
      </c>
      <c r="F181" s="369"/>
      <c r="G181" s="370"/>
      <c r="H181" s="368">
        <v>500</v>
      </c>
      <c r="I181" s="369"/>
      <c r="J181" s="370"/>
      <c r="K181" s="368">
        <v>500</v>
      </c>
      <c r="L181" s="369"/>
      <c r="M181" s="370"/>
      <c r="N181" s="368">
        <v>500</v>
      </c>
      <c r="O181" s="369"/>
      <c r="P181" s="370"/>
      <c r="Q181" s="368">
        <v>500</v>
      </c>
      <c r="R181" s="369"/>
      <c r="S181" s="370"/>
      <c r="T181" s="368">
        <v>500</v>
      </c>
      <c r="U181" s="369"/>
      <c r="V181" s="370"/>
      <c r="W181" s="316"/>
      <c r="X181" s="375">
        <v>500</v>
      </c>
      <c r="Y181" s="369"/>
      <c r="Z181" s="370"/>
      <c r="AA181" s="368">
        <v>500</v>
      </c>
      <c r="AB181" s="369"/>
      <c r="AC181" s="370"/>
      <c r="AD181" s="368">
        <v>500</v>
      </c>
      <c r="AE181" s="369"/>
      <c r="AF181" s="370"/>
      <c r="AG181" s="368">
        <v>500</v>
      </c>
      <c r="AH181" s="369"/>
      <c r="AI181" s="370"/>
      <c r="AJ181" s="316"/>
      <c r="AK181" s="375">
        <v>500</v>
      </c>
      <c r="AL181" s="369"/>
      <c r="AM181" s="370"/>
      <c r="AN181" s="368">
        <v>500</v>
      </c>
      <c r="AO181" s="369"/>
      <c r="AP181" s="370"/>
      <c r="AQ181" s="368">
        <v>500</v>
      </c>
      <c r="AR181" s="369"/>
      <c r="AS181" s="370"/>
      <c r="AT181" s="368">
        <v>500</v>
      </c>
      <c r="AU181" s="369"/>
      <c r="AV181" s="370"/>
      <c r="AW181" s="368">
        <v>500</v>
      </c>
      <c r="AX181" s="369"/>
      <c r="AY181" s="370"/>
      <c r="AZ181" s="368">
        <v>500</v>
      </c>
      <c r="BA181" s="369"/>
      <c r="BB181" s="374"/>
    </row>
    <row r="182" spans="1:54" ht="15.75" customHeight="1">
      <c r="A182" s="320" t="s">
        <v>63</v>
      </c>
      <c r="B182" s="367">
        <v>2</v>
      </c>
      <c r="C182" s="364"/>
      <c r="D182" s="366"/>
      <c r="E182" s="367">
        <v>1</v>
      </c>
      <c r="F182" s="364"/>
      <c r="G182" s="366"/>
      <c r="H182" s="367">
        <v>2</v>
      </c>
      <c r="I182" s="364"/>
      <c r="J182" s="366"/>
      <c r="K182" s="367">
        <v>1</v>
      </c>
      <c r="L182" s="364"/>
      <c r="M182" s="366"/>
      <c r="N182" s="367">
        <v>1</v>
      </c>
      <c r="O182" s="364"/>
      <c r="P182" s="366"/>
      <c r="Q182" s="367">
        <v>2</v>
      </c>
      <c r="R182" s="364"/>
      <c r="S182" s="366"/>
      <c r="T182" s="367">
        <v>2</v>
      </c>
      <c r="U182" s="364"/>
      <c r="V182" s="366"/>
      <c r="W182" s="316"/>
      <c r="X182" s="367">
        <v>2</v>
      </c>
      <c r="Y182" s="364"/>
      <c r="Z182" s="366"/>
      <c r="AA182" s="367">
        <v>1</v>
      </c>
      <c r="AB182" s="364"/>
      <c r="AC182" s="366"/>
      <c r="AD182" s="367">
        <v>2</v>
      </c>
      <c r="AE182" s="364"/>
      <c r="AF182" s="366"/>
      <c r="AG182" s="367">
        <v>2</v>
      </c>
      <c r="AH182" s="364"/>
      <c r="AI182" s="366"/>
      <c r="AJ182" s="316"/>
      <c r="AK182" s="367">
        <v>2</v>
      </c>
      <c r="AL182" s="364"/>
      <c r="AM182" s="366"/>
      <c r="AN182" s="367">
        <v>2</v>
      </c>
      <c r="AO182" s="364"/>
      <c r="AP182" s="366"/>
      <c r="AQ182" s="367">
        <v>1</v>
      </c>
      <c r="AR182" s="364"/>
      <c r="AS182" s="366"/>
      <c r="AT182" s="367">
        <v>2</v>
      </c>
      <c r="AU182" s="364"/>
      <c r="AV182" s="366"/>
      <c r="AW182" s="367">
        <v>2</v>
      </c>
      <c r="AX182" s="364"/>
      <c r="AY182" s="366"/>
      <c r="AZ182" s="367">
        <v>2</v>
      </c>
      <c r="BA182" s="364"/>
      <c r="BB182" s="365"/>
    </row>
    <row r="183" spans="1:54" ht="15.75" customHeight="1">
      <c r="A183" s="321" t="s">
        <v>64</v>
      </c>
      <c r="B183" s="363"/>
      <c r="C183" s="364"/>
      <c r="D183" s="366"/>
      <c r="E183" s="363"/>
      <c r="F183" s="364"/>
      <c r="G183" s="366"/>
      <c r="H183" s="363"/>
      <c r="I183" s="364"/>
      <c r="J183" s="366"/>
      <c r="K183" s="363"/>
      <c r="L183" s="364"/>
      <c r="M183" s="366"/>
      <c r="N183" s="363"/>
      <c r="O183" s="364"/>
      <c r="P183" s="366"/>
      <c r="Q183" s="363"/>
      <c r="R183" s="364"/>
      <c r="S183" s="366"/>
      <c r="T183" s="363"/>
      <c r="U183" s="364"/>
      <c r="V183" s="366"/>
      <c r="W183" s="316"/>
      <c r="X183" s="363"/>
      <c r="Y183" s="364"/>
      <c r="Z183" s="366"/>
      <c r="AA183" s="363"/>
      <c r="AB183" s="364"/>
      <c r="AC183" s="366"/>
      <c r="AD183" s="363"/>
      <c r="AE183" s="364"/>
      <c r="AF183" s="366"/>
      <c r="AG183" s="363"/>
      <c r="AH183" s="364"/>
      <c r="AI183" s="366"/>
      <c r="AJ183" s="316"/>
      <c r="AK183" s="363"/>
      <c r="AL183" s="364"/>
      <c r="AM183" s="366"/>
      <c r="AN183" s="363"/>
      <c r="AO183" s="364"/>
      <c r="AP183" s="366"/>
      <c r="AQ183" s="363"/>
      <c r="AR183" s="364"/>
      <c r="AS183" s="366"/>
      <c r="AT183" s="363"/>
      <c r="AU183" s="364"/>
      <c r="AV183" s="366"/>
      <c r="AW183" s="363"/>
      <c r="AX183" s="364"/>
      <c r="AY183" s="366"/>
      <c r="AZ183" s="363"/>
      <c r="BA183" s="364"/>
      <c r="BB183" s="365"/>
    </row>
    <row r="184" spans="1:54" ht="15.75" customHeight="1">
      <c r="A184" s="321" t="s">
        <v>65</v>
      </c>
      <c r="B184" s="363"/>
      <c r="C184" s="364"/>
      <c r="D184" s="366"/>
      <c r="E184" s="363"/>
      <c r="F184" s="364"/>
      <c r="G184" s="366"/>
      <c r="H184" s="363"/>
      <c r="I184" s="364"/>
      <c r="J184" s="366"/>
      <c r="K184" s="363"/>
      <c r="L184" s="364"/>
      <c r="M184" s="366"/>
      <c r="N184" s="363">
        <v>1</v>
      </c>
      <c r="O184" s="364"/>
      <c r="P184" s="366"/>
      <c r="Q184" s="363"/>
      <c r="R184" s="364"/>
      <c r="S184" s="366"/>
      <c r="T184" s="363"/>
      <c r="U184" s="364"/>
      <c r="V184" s="366"/>
      <c r="W184" s="316"/>
      <c r="X184" s="363"/>
      <c r="Y184" s="364"/>
      <c r="Z184" s="366"/>
      <c r="AA184" s="363"/>
      <c r="AB184" s="364"/>
      <c r="AC184" s="366"/>
      <c r="AD184" s="363"/>
      <c r="AE184" s="364"/>
      <c r="AF184" s="366"/>
      <c r="AG184" s="363"/>
      <c r="AH184" s="364"/>
      <c r="AI184" s="366"/>
      <c r="AJ184" s="316"/>
      <c r="AK184" s="363"/>
      <c r="AL184" s="364"/>
      <c r="AM184" s="366"/>
      <c r="AN184" s="363"/>
      <c r="AO184" s="364"/>
      <c r="AP184" s="366"/>
      <c r="AQ184" s="363"/>
      <c r="AR184" s="364"/>
      <c r="AS184" s="366"/>
      <c r="AT184" s="363"/>
      <c r="AU184" s="364"/>
      <c r="AV184" s="366"/>
      <c r="AW184" s="363"/>
      <c r="AX184" s="364"/>
      <c r="AY184" s="366"/>
      <c r="AZ184" s="363"/>
      <c r="BA184" s="364"/>
      <c r="BB184" s="365"/>
    </row>
    <row r="185" spans="1:54" ht="15.75" customHeight="1">
      <c r="A185" s="322" t="s">
        <v>66</v>
      </c>
      <c r="B185" s="371">
        <f>B182-B183-B184</f>
        <v>2</v>
      </c>
      <c r="C185" s="372"/>
      <c r="D185" s="373"/>
      <c r="E185" s="371">
        <f>E182-E183-E184</f>
        <v>1</v>
      </c>
      <c r="F185" s="372"/>
      <c r="G185" s="373"/>
      <c r="H185" s="371">
        <f>H182-H183-H184</f>
        <v>2</v>
      </c>
      <c r="I185" s="372"/>
      <c r="J185" s="373"/>
      <c r="K185" s="371">
        <f>K182-K183-K184</f>
        <v>1</v>
      </c>
      <c r="L185" s="372"/>
      <c r="M185" s="373"/>
      <c r="N185" s="371">
        <f>N182-N183-N184</f>
        <v>0</v>
      </c>
      <c r="O185" s="372"/>
      <c r="P185" s="373"/>
      <c r="Q185" s="371">
        <f>Q182-Q183-Q184</f>
        <v>2</v>
      </c>
      <c r="R185" s="372"/>
      <c r="S185" s="373"/>
      <c r="T185" s="371">
        <f>T182-T183-T184</f>
        <v>2</v>
      </c>
      <c r="U185" s="372"/>
      <c r="V185" s="373"/>
      <c r="W185" s="316"/>
      <c r="X185" s="371">
        <f>X182-X183-X184</f>
        <v>2</v>
      </c>
      <c r="Y185" s="372"/>
      <c r="Z185" s="373"/>
      <c r="AA185" s="371">
        <f>AA182-AA183-AA184</f>
        <v>1</v>
      </c>
      <c r="AB185" s="372"/>
      <c r="AC185" s="373"/>
      <c r="AD185" s="371">
        <f>AD182-AD183-AD184</f>
        <v>2</v>
      </c>
      <c r="AE185" s="372"/>
      <c r="AF185" s="373"/>
      <c r="AG185" s="371">
        <f>AG182-AG183-AG184</f>
        <v>2</v>
      </c>
      <c r="AH185" s="372"/>
      <c r="AI185" s="373"/>
      <c r="AJ185" s="316"/>
      <c r="AK185" s="371">
        <f>AK182-AK183-AK184</f>
        <v>2</v>
      </c>
      <c r="AL185" s="372"/>
      <c r="AM185" s="373"/>
      <c r="AN185" s="371">
        <f>AN182-AN183-AN184</f>
        <v>2</v>
      </c>
      <c r="AO185" s="372"/>
      <c r="AP185" s="373"/>
      <c r="AQ185" s="371">
        <f>AQ182-AQ183-AQ184</f>
        <v>1</v>
      </c>
      <c r="AR185" s="372"/>
      <c r="AS185" s="373"/>
      <c r="AT185" s="371">
        <f>AT182-AT183-AT184</f>
        <v>2</v>
      </c>
      <c r="AU185" s="372"/>
      <c r="AV185" s="373"/>
      <c r="AW185" s="371">
        <f>AW182-AW183-AW184</f>
        <v>2</v>
      </c>
      <c r="AX185" s="372"/>
      <c r="AY185" s="373"/>
      <c r="AZ185" s="371">
        <f>AZ182-AZ183-AZ184</f>
        <v>2</v>
      </c>
      <c r="BA185" s="372"/>
      <c r="BB185" s="376"/>
    </row>
    <row r="186" spans="1:54" ht="15.75" customHeight="1"/>
    <row r="187" spans="1:54" ht="15.75" customHeight="1">
      <c r="A187" s="319" t="s">
        <v>79</v>
      </c>
      <c r="B187" s="368">
        <v>500</v>
      </c>
      <c r="C187" s="369"/>
      <c r="D187" s="370"/>
      <c r="E187" s="368">
        <v>500</v>
      </c>
      <c r="F187" s="369"/>
      <c r="G187" s="370"/>
      <c r="H187" s="368">
        <v>500</v>
      </c>
      <c r="I187" s="369"/>
      <c r="J187" s="370"/>
      <c r="K187" s="368">
        <v>500</v>
      </c>
      <c r="L187" s="369"/>
      <c r="M187" s="370"/>
      <c r="N187" s="368">
        <v>500</v>
      </c>
      <c r="O187" s="369"/>
      <c r="P187" s="370"/>
      <c r="Q187" s="368">
        <v>500</v>
      </c>
      <c r="R187" s="369"/>
      <c r="S187" s="370"/>
      <c r="T187" s="368">
        <v>500</v>
      </c>
      <c r="U187" s="369"/>
      <c r="V187" s="370"/>
      <c r="W187" s="316"/>
      <c r="X187" s="375">
        <v>500</v>
      </c>
      <c r="Y187" s="369"/>
      <c r="Z187" s="370"/>
      <c r="AA187" s="368">
        <v>500</v>
      </c>
      <c r="AB187" s="369"/>
      <c r="AC187" s="370"/>
      <c r="AD187" s="368">
        <v>500</v>
      </c>
      <c r="AE187" s="369"/>
      <c r="AF187" s="370"/>
      <c r="AG187" s="368">
        <v>500</v>
      </c>
      <c r="AH187" s="369"/>
      <c r="AI187" s="370"/>
      <c r="AJ187" s="316"/>
      <c r="AK187" s="375">
        <v>500</v>
      </c>
      <c r="AL187" s="369"/>
      <c r="AM187" s="370"/>
      <c r="AN187" s="368">
        <v>500</v>
      </c>
      <c r="AO187" s="369"/>
      <c r="AP187" s="370"/>
      <c r="AQ187" s="368">
        <v>500</v>
      </c>
      <c r="AR187" s="369"/>
      <c r="AS187" s="370"/>
      <c r="AT187" s="368">
        <v>500</v>
      </c>
      <c r="AU187" s="369"/>
      <c r="AV187" s="370"/>
      <c r="AW187" s="368">
        <v>500</v>
      </c>
      <c r="AX187" s="369"/>
      <c r="AY187" s="370"/>
      <c r="AZ187" s="368">
        <v>500</v>
      </c>
      <c r="BA187" s="369"/>
      <c r="BB187" s="374"/>
    </row>
    <row r="188" spans="1:54" ht="15.75" customHeight="1">
      <c r="A188" s="320" t="s">
        <v>63</v>
      </c>
      <c r="B188" s="367">
        <v>2</v>
      </c>
      <c r="C188" s="364"/>
      <c r="D188" s="366"/>
      <c r="E188" s="367">
        <v>1</v>
      </c>
      <c r="F188" s="364"/>
      <c r="G188" s="366"/>
      <c r="H188" s="367">
        <v>2</v>
      </c>
      <c r="I188" s="364"/>
      <c r="J188" s="366"/>
      <c r="K188" s="367">
        <v>1</v>
      </c>
      <c r="L188" s="364"/>
      <c r="M188" s="366"/>
      <c r="N188" s="367">
        <v>1</v>
      </c>
      <c r="O188" s="364"/>
      <c r="P188" s="366"/>
      <c r="Q188" s="367">
        <v>2</v>
      </c>
      <c r="R188" s="364"/>
      <c r="S188" s="366"/>
      <c r="T188" s="367">
        <v>2</v>
      </c>
      <c r="U188" s="364"/>
      <c r="V188" s="366"/>
      <c r="W188" s="316"/>
      <c r="X188" s="367">
        <v>2</v>
      </c>
      <c r="Y188" s="364"/>
      <c r="Z188" s="366"/>
      <c r="AA188" s="367">
        <v>1</v>
      </c>
      <c r="AB188" s="364"/>
      <c r="AC188" s="366"/>
      <c r="AD188" s="367">
        <v>2</v>
      </c>
      <c r="AE188" s="364"/>
      <c r="AF188" s="366"/>
      <c r="AG188" s="367">
        <v>2</v>
      </c>
      <c r="AH188" s="364"/>
      <c r="AI188" s="366"/>
      <c r="AJ188" s="316"/>
      <c r="AK188" s="367">
        <v>2</v>
      </c>
      <c r="AL188" s="364"/>
      <c r="AM188" s="366"/>
      <c r="AN188" s="367">
        <v>2</v>
      </c>
      <c r="AO188" s="364"/>
      <c r="AP188" s="366"/>
      <c r="AQ188" s="367">
        <v>1</v>
      </c>
      <c r="AR188" s="364"/>
      <c r="AS188" s="366"/>
      <c r="AT188" s="367">
        <v>2</v>
      </c>
      <c r="AU188" s="364"/>
      <c r="AV188" s="366"/>
      <c r="AW188" s="367">
        <v>2</v>
      </c>
      <c r="AX188" s="364"/>
      <c r="AY188" s="366"/>
      <c r="AZ188" s="367">
        <v>2</v>
      </c>
      <c r="BA188" s="364"/>
      <c r="BB188" s="365"/>
    </row>
    <row r="189" spans="1:54" ht="15.75" customHeight="1">
      <c r="A189" s="321" t="s">
        <v>64</v>
      </c>
      <c r="B189" s="363"/>
      <c r="C189" s="364"/>
      <c r="D189" s="366"/>
      <c r="E189" s="363"/>
      <c r="F189" s="364"/>
      <c r="G189" s="366"/>
      <c r="H189" s="363"/>
      <c r="I189" s="364"/>
      <c r="J189" s="366"/>
      <c r="K189" s="363"/>
      <c r="L189" s="364"/>
      <c r="M189" s="366"/>
      <c r="N189" s="363">
        <v>1</v>
      </c>
      <c r="O189" s="364"/>
      <c r="P189" s="366"/>
      <c r="Q189" s="363"/>
      <c r="R189" s="364"/>
      <c r="S189" s="366"/>
      <c r="T189" s="363"/>
      <c r="U189" s="364"/>
      <c r="V189" s="366"/>
      <c r="W189" s="316"/>
      <c r="X189" s="363"/>
      <c r="Y189" s="364"/>
      <c r="Z189" s="366"/>
      <c r="AA189" s="363"/>
      <c r="AB189" s="364"/>
      <c r="AC189" s="366"/>
      <c r="AD189" s="363"/>
      <c r="AE189" s="364"/>
      <c r="AF189" s="366"/>
      <c r="AG189" s="363"/>
      <c r="AH189" s="364"/>
      <c r="AI189" s="366"/>
      <c r="AJ189" s="316"/>
      <c r="AK189" s="363"/>
      <c r="AL189" s="364"/>
      <c r="AM189" s="366"/>
      <c r="AN189" s="363"/>
      <c r="AO189" s="364"/>
      <c r="AP189" s="366"/>
      <c r="AQ189" s="363"/>
      <c r="AR189" s="364"/>
      <c r="AS189" s="366"/>
      <c r="AT189" s="363"/>
      <c r="AU189" s="364"/>
      <c r="AV189" s="366"/>
      <c r="AW189" s="363"/>
      <c r="AX189" s="364"/>
      <c r="AY189" s="366"/>
      <c r="AZ189" s="363"/>
      <c r="BA189" s="364"/>
      <c r="BB189" s="365"/>
    </row>
    <row r="190" spans="1:54" ht="15.75" customHeight="1">
      <c r="A190" s="321" t="s">
        <v>65</v>
      </c>
      <c r="B190" s="363"/>
      <c r="C190" s="364"/>
      <c r="D190" s="366"/>
      <c r="E190" s="363"/>
      <c r="F190" s="364"/>
      <c r="G190" s="366"/>
      <c r="H190" s="363"/>
      <c r="I190" s="364"/>
      <c r="J190" s="366"/>
      <c r="K190" s="363"/>
      <c r="L190" s="364"/>
      <c r="M190" s="366"/>
      <c r="N190" s="363"/>
      <c r="O190" s="364"/>
      <c r="P190" s="366"/>
      <c r="Q190" s="363"/>
      <c r="R190" s="364"/>
      <c r="S190" s="366"/>
      <c r="T190" s="363"/>
      <c r="U190" s="364"/>
      <c r="V190" s="366"/>
      <c r="W190" s="316"/>
      <c r="X190" s="363"/>
      <c r="Y190" s="364"/>
      <c r="Z190" s="366"/>
      <c r="AA190" s="363"/>
      <c r="AB190" s="364"/>
      <c r="AC190" s="366"/>
      <c r="AD190" s="363"/>
      <c r="AE190" s="364"/>
      <c r="AF190" s="366"/>
      <c r="AG190" s="363"/>
      <c r="AH190" s="364"/>
      <c r="AI190" s="366"/>
      <c r="AJ190" s="316"/>
      <c r="AK190" s="363"/>
      <c r="AL190" s="364"/>
      <c r="AM190" s="366"/>
      <c r="AN190" s="363"/>
      <c r="AO190" s="364"/>
      <c r="AP190" s="366"/>
      <c r="AQ190" s="363"/>
      <c r="AR190" s="364"/>
      <c r="AS190" s="366"/>
      <c r="AT190" s="363"/>
      <c r="AU190" s="364"/>
      <c r="AV190" s="366"/>
      <c r="AW190" s="363"/>
      <c r="AX190" s="364"/>
      <c r="AY190" s="366"/>
      <c r="AZ190" s="363"/>
      <c r="BA190" s="364"/>
      <c r="BB190" s="365"/>
    </row>
    <row r="191" spans="1:54" ht="15.75" customHeight="1">
      <c r="A191" s="322" t="s">
        <v>66</v>
      </c>
      <c r="B191" s="371">
        <f>B188-B189-B190</f>
        <v>2</v>
      </c>
      <c r="C191" s="372"/>
      <c r="D191" s="373"/>
      <c r="E191" s="371">
        <f>E188-E189-E190</f>
        <v>1</v>
      </c>
      <c r="F191" s="372"/>
      <c r="G191" s="373"/>
      <c r="H191" s="371">
        <f>H188-H189-H190</f>
        <v>2</v>
      </c>
      <c r="I191" s="372"/>
      <c r="J191" s="373"/>
      <c r="K191" s="371">
        <f>K188-K189-K190</f>
        <v>1</v>
      </c>
      <c r="L191" s="372"/>
      <c r="M191" s="373"/>
      <c r="N191" s="371">
        <f>N188-N189-N190</f>
        <v>0</v>
      </c>
      <c r="O191" s="372"/>
      <c r="P191" s="373"/>
      <c r="Q191" s="371">
        <f>Q188-Q189-Q190</f>
        <v>2</v>
      </c>
      <c r="R191" s="372"/>
      <c r="S191" s="373"/>
      <c r="T191" s="371">
        <f>T188-T189-T190</f>
        <v>2</v>
      </c>
      <c r="U191" s="372"/>
      <c r="V191" s="373"/>
      <c r="W191" s="316"/>
      <c r="X191" s="371">
        <f>X188-X189-X190</f>
        <v>2</v>
      </c>
      <c r="Y191" s="372"/>
      <c r="Z191" s="373"/>
      <c r="AA191" s="371">
        <f>AA188-AA189-AA190</f>
        <v>1</v>
      </c>
      <c r="AB191" s="372"/>
      <c r="AC191" s="373"/>
      <c r="AD191" s="371">
        <f>AD188-AD189-AD190</f>
        <v>2</v>
      </c>
      <c r="AE191" s="372"/>
      <c r="AF191" s="373"/>
      <c r="AG191" s="371">
        <f>AG188-AG189-AG190</f>
        <v>2</v>
      </c>
      <c r="AH191" s="372"/>
      <c r="AI191" s="373"/>
      <c r="AJ191" s="316"/>
      <c r="AK191" s="371">
        <f>AK188-AK189-AK190</f>
        <v>2</v>
      </c>
      <c r="AL191" s="372"/>
      <c r="AM191" s="373"/>
      <c r="AN191" s="371">
        <f>AN188-AN189-AN190</f>
        <v>2</v>
      </c>
      <c r="AO191" s="372"/>
      <c r="AP191" s="373"/>
      <c r="AQ191" s="371">
        <f>AQ188-AQ189-AQ190</f>
        <v>1</v>
      </c>
      <c r="AR191" s="372"/>
      <c r="AS191" s="373"/>
      <c r="AT191" s="371">
        <f>AT188-AT189-AT190</f>
        <v>2</v>
      </c>
      <c r="AU191" s="372"/>
      <c r="AV191" s="373"/>
      <c r="AW191" s="371">
        <f>AW188-AW189-AW190</f>
        <v>2</v>
      </c>
      <c r="AX191" s="372"/>
      <c r="AY191" s="373"/>
      <c r="AZ191" s="371">
        <f>AZ188-AZ189-AZ190</f>
        <v>2</v>
      </c>
      <c r="BA191" s="372"/>
      <c r="BB191" s="376"/>
    </row>
    <row r="192" spans="1:54" ht="15.75" customHeight="1"/>
    <row r="193" spans="1:54" ht="15.75" customHeight="1">
      <c r="A193" s="319" t="s">
        <v>80</v>
      </c>
      <c r="B193" s="368">
        <v>500</v>
      </c>
      <c r="C193" s="369"/>
      <c r="D193" s="370"/>
      <c r="E193" s="368">
        <v>500</v>
      </c>
      <c r="F193" s="369"/>
      <c r="G193" s="370"/>
      <c r="H193" s="368">
        <v>500</v>
      </c>
      <c r="I193" s="369"/>
      <c r="J193" s="370"/>
      <c r="K193" s="368">
        <v>500</v>
      </c>
      <c r="L193" s="369"/>
      <c r="M193" s="370"/>
      <c r="N193" s="368">
        <v>500</v>
      </c>
      <c r="O193" s="369"/>
      <c r="P193" s="370"/>
      <c r="Q193" s="368">
        <v>500</v>
      </c>
      <c r="R193" s="369"/>
      <c r="S193" s="370"/>
      <c r="T193" s="368">
        <v>500</v>
      </c>
      <c r="U193" s="369"/>
      <c r="V193" s="370"/>
      <c r="W193" s="316"/>
      <c r="X193" s="375">
        <v>500</v>
      </c>
      <c r="Y193" s="369"/>
      <c r="Z193" s="370"/>
      <c r="AA193" s="368">
        <v>500</v>
      </c>
      <c r="AB193" s="369"/>
      <c r="AC193" s="370"/>
      <c r="AD193" s="368">
        <v>500</v>
      </c>
      <c r="AE193" s="369"/>
      <c r="AF193" s="370"/>
      <c r="AG193" s="368">
        <v>500</v>
      </c>
      <c r="AH193" s="369"/>
      <c r="AI193" s="370"/>
      <c r="AJ193" s="316"/>
      <c r="AK193" s="375">
        <v>500</v>
      </c>
      <c r="AL193" s="369"/>
      <c r="AM193" s="370"/>
      <c r="AN193" s="368">
        <v>500</v>
      </c>
      <c r="AO193" s="369"/>
      <c r="AP193" s="370"/>
      <c r="AQ193" s="368">
        <v>500</v>
      </c>
      <c r="AR193" s="369"/>
      <c r="AS193" s="370"/>
      <c r="AT193" s="368">
        <v>500</v>
      </c>
      <c r="AU193" s="369"/>
      <c r="AV193" s="370"/>
      <c r="AW193" s="368">
        <v>500</v>
      </c>
      <c r="AX193" s="369"/>
      <c r="AY193" s="370"/>
      <c r="AZ193" s="368">
        <v>500</v>
      </c>
      <c r="BA193" s="369"/>
      <c r="BB193" s="374"/>
    </row>
    <row r="194" spans="1:54" ht="15.75" customHeight="1">
      <c r="A194" s="320" t="s">
        <v>63</v>
      </c>
      <c r="B194" s="367">
        <v>2</v>
      </c>
      <c r="C194" s="364"/>
      <c r="D194" s="366"/>
      <c r="E194" s="367">
        <v>1</v>
      </c>
      <c r="F194" s="364"/>
      <c r="G194" s="366"/>
      <c r="H194" s="367">
        <v>2</v>
      </c>
      <c r="I194" s="364"/>
      <c r="J194" s="366"/>
      <c r="K194" s="367">
        <v>1</v>
      </c>
      <c r="L194" s="364"/>
      <c r="M194" s="366"/>
      <c r="N194" s="367">
        <v>1</v>
      </c>
      <c r="O194" s="364"/>
      <c r="P194" s="366"/>
      <c r="Q194" s="367">
        <v>2</v>
      </c>
      <c r="R194" s="364"/>
      <c r="S194" s="366"/>
      <c r="T194" s="367">
        <v>2</v>
      </c>
      <c r="U194" s="364"/>
      <c r="V194" s="366"/>
      <c r="W194" s="316"/>
      <c r="X194" s="367">
        <v>2</v>
      </c>
      <c r="Y194" s="364"/>
      <c r="Z194" s="366"/>
      <c r="AA194" s="367">
        <v>1</v>
      </c>
      <c r="AB194" s="364"/>
      <c r="AC194" s="366"/>
      <c r="AD194" s="367">
        <v>2</v>
      </c>
      <c r="AE194" s="364"/>
      <c r="AF194" s="366"/>
      <c r="AG194" s="367">
        <v>2</v>
      </c>
      <c r="AH194" s="364"/>
      <c r="AI194" s="366"/>
      <c r="AJ194" s="316"/>
      <c r="AK194" s="367">
        <v>2</v>
      </c>
      <c r="AL194" s="364"/>
      <c r="AM194" s="366"/>
      <c r="AN194" s="367">
        <v>2</v>
      </c>
      <c r="AO194" s="364"/>
      <c r="AP194" s="366"/>
      <c r="AQ194" s="367">
        <v>1</v>
      </c>
      <c r="AR194" s="364"/>
      <c r="AS194" s="366"/>
      <c r="AT194" s="367">
        <v>2</v>
      </c>
      <c r="AU194" s="364"/>
      <c r="AV194" s="366"/>
      <c r="AW194" s="367">
        <v>2</v>
      </c>
      <c r="AX194" s="364"/>
      <c r="AY194" s="366"/>
      <c r="AZ194" s="367">
        <v>2</v>
      </c>
      <c r="BA194" s="364"/>
      <c r="BB194" s="365"/>
    </row>
    <row r="195" spans="1:54" ht="15.75" customHeight="1">
      <c r="A195" s="321" t="s">
        <v>64</v>
      </c>
      <c r="B195" s="363"/>
      <c r="C195" s="364"/>
      <c r="D195" s="366"/>
      <c r="E195" s="363"/>
      <c r="F195" s="364"/>
      <c r="G195" s="366"/>
      <c r="H195" s="363"/>
      <c r="I195" s="364"/>
      <c r="J195" s="366"/>
      <c r="K195" s="363"/>
      <c r="L195" s="364"/>
      <c r="M195" s="366"/>
      <c r="N195" s="363"/>
      <c r="O195" s="364"/>
      <c r="P195" s="366"/>
      <c r="Q195" s="363"/>
      <c r="R195" s="364"/>
      <c r="S195" s="366"/>
      <c r="T195" s="363"/>
      <c r="U195" s="364"/>
      <c r="V195" s="366"/>
      <c r="W195" s="316"/>
      <c r="X195" s="363"/>
      <c r="Y195" s="364"/>
      <c r="Z195" s="366"/>
      <c r="AA195" s="363"/>
      <c r="AB195" s="364"/>
      <c r="AC195" s="366"/>
      <c r="AD195" s="363"/>
      <c r="AE195" s="364"/>
      <c r="AF195" s="366"/>
      <c r="AG195" s="363"/>
      <c r="AH195" s="364"/>
      <c r="AI195" s="366"/>
      <c r="AJ195" s="316"/>
      <c r="AK195" s="363"/>
      <c r="AL195" s="364"/>
      <c r="AM195" s="366"/>
      <c r="AN195" s="363"/>
      <c r="AO195" s="364"/>
      <c r="AP195" s="366"/>
      <c r="AQ195" s="363"/>
      <c r="AR195" s="364"/>
      <c r="AS195" s="366"/>
      <c r="AT195" s="363"/>
      <c r="AU195" s="364"/>
      <c r="AV195" s="366"/>
      <c r="AW195" s="363"/>
      <c r="AX195" s="364"/>
      <c r="AY195" s="366"/>
      <c r="AZ195" s="363"/>
      <c r="BA195" s="364"/>
      <c r="BB195" s="365"/>
    </row>
    <row r="196" spans="1:54" ht="15.75" customHeight="1">
      <c r="A196" s="321" t="s">
        <v>65</v>
      </c>
      <c r="B196" s="363"/>
      <c r="C196" s="364"/>
      <c r="D196" s="366"/>
      <c r="E196" s="363"/>
      <c r="F196" s="364"/>
      <c r="G196" s="366"/>
      <c r="H196" s="363"/>
      <c r="I196" s="364"/>
      <c r="J196" s="366"/>
      <c r="K196" s="363"/>
      <c r="L196" s="364"/>
      <c r="M196" s="366"/>
      <c r="N196" s="363"/>
      <c r="O196" s="364"/>
      <c r="P196" s="366"/>
      <c r="Q196" s="363"/>
      <c r="R196" s="364"/>
      <c r="S196" s="366"/>
      <c r="T196" s="363"/>
      <c r="U196" s="364"/>
      <c r="V196" s="366"/>
      <c r="W196" s="316"/>
      <c r="X196" s="363"/>
      <c r="Y196" s="364"/>
      <c r="Z196" s="366"/>
      <c r="AA196" s="363"/>
      <c r="AB196" s="364"/>
      <c r="AC196" s="366"/>
      <c r="AD196" s="363"/>
      <c r="AE196" s="364"/>
      <c r="AF196" s="366"/>
      <c r="AG196" s="363"/>
      <c r="AH196" s="364"/>
      <c r="AI196" s="366"/>
      <c r="AJ196" s="316"/>
      <c r="AK196" s="363"/>
      <c r="AL196" s="364"/>
      <c r="AM196" s="366"/>
      <c r="AN196" s="363"/>
      <c r="AO196" s="364"/>
      <c r="AP196" s="366"/>
      <c r="AQ196" s="363"/>
      <c r="AR196" s="364"/>
      <c r="AS196" s="366"/>
      <c r="AT196" s="363"/>
      <c r="AU196" s="364"/>
      <c r="AV196" s="366"/>
      <c r="AW196" s="363"/>
      <c r="AX196" s="364"/>
      <c r="AY196" s="366"/>
      <c r="AZ196" s="363"/>
      <c r="BA196" s="364"/>
      <c r="BB196" s="365"/>
    </row>
    <row r="197" spans="1:54" ht="15.75" customHeight="1">
      <c r="A197" s="322" t="s">
        <v>66</v>
      </c>
      <c r="B197" s="371">
        <f>B194-B195-B196</f>
        <v>2</v>
      </c>
      <c r="C197" s="372"/>
      <c r="D197" s="373"/>
      <c r="E197" s="371">
        <f>E194-E195-E196</f>
        <v>1</v>
      </c>
      <c r="F197" s="372"/>
      <c r="G197" s="373"/>
      <c r="H197" s="371">
        <f>H194-H195-H196</f>
        <v>2</v>
      </c>
      <c r="I197" s="372"/>
      <c r="J197" s="373"/>
      <c r="K197" s="371">
        <f>K194-K195-K196</f>
        <v>1</v>
      </c>
      <c r="L197" s="372"/>
      <c r="M197" s="373"/>
      <c r="N197" s="371">
        <f>N194-N195-N196</f>
        <v>1</v>
      </c>
      <c r="O197" s="372"/>
      <c r="P197" s="373"/>
      <c r="Q197" s="371">
        <f>Q194-Q195-Q196</f>
        <v>2</v>
      </c>
      <c r="R197" s="372"/>
      <c r="S197" s="373"/>
      <c r="T197" s="371">
        <f>T194-T195-T196</f>
        <v>2</v>
      </c>
      <c r="U197" s="372"/>
      <c r="V197" s="373"/>
      <c r="W197" s="316"/>
      <c r="X197" s="371">
        <f>X194-X195-X196</f>
        <v>2</v>
      </c>
      <c r="Y197" s="372"/>
      <c r="Z197" s="373"/>
      <c r="AA197" s="371">
        <f>AA194-AA195-AA196</f>
        <v>1</v>
      </c>
      <c r="AB197" s="372"/>
      <c r="AC197" s="373"/>
      <c r="AD197" s="371">
        <f>AD194-AD195-AD196</f>
        <v>2</v>
      </c>
      <c r="AE197" s="372"/>
      <c r="AF197" s="373"/>
      <c r="AG197" s="371">
        <f>AG194-AG195-AG196</f>
        <v>2</v>
      </c>
      <c r="AH197" s="372"/>
      <c r="AI197" s="373"/>
      <c r="AJ197" s="316"/>
      <c r="AK197" s="371">
        <f>AK194-AK195-AK196</f>
        <v>2</v>
      </c>
      <c r="AL197" s="372"/>
      <c r="AM197" s="373"/>
      <c r="AN197" s="371">
        <f>AN194-AN195-AN196</f>
        <v>2</v>
      </c>
      <c r="AO197" s="372"/>
      <c r="AP197" s="373"/>
      <c r="AQ197" s="371">
        <f>AQ194-AQ195-AQ196</f>
        <v>1</v>
      </c>
      <c r="AR197" s="372"/>
      <c r="AS197" s="373"/>
      <c r="AT197" s="371">
        <f>AT194-AT195-AT196</f>
        <v>2</v>
      </c>
      <c r="AU197" s="372"/>
      <c r="AV197" s="373"/>
      <c r="AW197" s="371">
        <f>AW194-AW195-AW196</f>
        <v>2</v>
      </c>
      <c r="AX197" s="372"/>
      <c r="AY197" s="373"/>
      <c r="AZ197" s="371">
        <f>AZ194-AZ195-AZ196</f>
        <v>2</v>
      </c>
      <c r="BA197" s="372"/>
      <c r="BB197" s="376"/>
    </row>
  </sheetData>
  <mergeCells count="2011">
    <mergeCell ref="Q159:S159"/>
    <mergeCell ref="Q157:S157"/>
    <mergeCell ref="T166:V166"/>
    <mergeCell ref="X167:Z167"/>
    <mergeCell ref="X154:Z154"/>
    <mergeCell ref="T159:V159"/>
    <mergeCell ref="T157:V157"/>
    <mergeCell ref="X157:Z157"/>
    <mergeCell ref="X163:Z163"/>
    <mergeCell ref="Q164:S164"/>
    <mergeCell ref="T152:V152"/>
    <mergeCell ref="T149:V149"/>
    <mergeCell ref="T145:V145"/>
    <mergeCell ref="Q152:S152"/>
    <mergeCell ref="Q149:S149"/>
    <mergeCell ref="Q151:S151"/>
    <mergeCell ref="T160:V160"/>
    <mergeCell ref="T161:V161"/>
    <mergeCell ref="X153:Z153"/>
    <mergeCell ref="T164:V164"/>
    <mergeCell ref="T163:V163"/>
    <mergeCell ref="T155:V155"/>
    <mergeCell ref="X160:Z160"/>
    <mergeCell ref="Q147:S147"/>
    <mergeCell ref="T147:V147"/>
    <mergeCell ref="Q146:S146"/>
    <mergeCell ref="T146:V146"/>
    <mergeCell ref="Q148:S148"/>
    <mergeCell ref="T148:V148"/>
    <mergeCell ref="X158:Z158"/>
    <mergeCell ref="X159:Z159"/>
    <mergeCell ref="Q142:S142"/>
    <mergeCell ref="Q143:S143"/>
    <mergeCell ref="T153:V153"/>
    <mergeCell ref="T154:V154"/>
    <mergeCell ref="AT145:AV145"/>
    <mergeCell ref="AW145:AY145"/>
    <mergeCell ref="T151:V151"/>
    <mergeCell ref="X151:Z151"/>
    <mergeCell ref="AD151:AF151"/>
    <mergeCell ref="AD147:AF147"/>
    <mergeCell ref="AG147:AI147"/>
    <mergeCell ref="AD148:AF148"/>
    <mergeCell ref="AT142:AV142"/>
    <mergeCell ref="AW142:AY142"/>
    <mergeCell ref="AZ142:BB142"/>
    <mergeCell ref="AZ147:BB147"/>
    <mergeCell ref="AW155:AY155"/>
    <mergeCell ref="AT154:AV154"/>
    <mergeCell ref="AW154:AY154"/>
    <mergeCell ref="AT153:AV153"/>
    <mergeCell ref="AW153:AY153"/>
    <mergeCell ref="AA155:AC155"/>
    <mergeCell ref="AK155:AM155"/>
    <mergeCell ref="AZ146:BB146"/>
    <mergeCell ref="AA151:AC151"/>
    <mergeCell ref="X155:Z155"/>
    <mergeCell ref="AW146:AY146"/>
    <mergeCell ref="AZ149:BB149"/>
    <mergeCell ref="AW152:AY152"/>
    <mergeCell ref="X152:Z152"/>
    <mergeCell ref="AK153:AM153"/>
    <mergeCell ref="AA152:AC152"/>
    <mergeCell ref="AD152:AF152"/>
    <mergeCell ref="AG152:AI152"/>
    <mergeCell ref="AT152:AV152"/>
    <mergeCell ref="AN152:AP152"/>
    <mergeCell ref="AK152:AM152"/>
    <mergeCell ref="AZ143:BB143"/>
    <mergeCell ref="AZ145:BB145"/>
    <mergeCell ref="AT148:AV148"/>
    <mergeCell ref="AT147:AV147"/>
    <mergeCell ref="AT146:AV146"/>
    <mergeCell ref="AW147:AY147"/>
    <mergeCell ref="AT151:AV151"/>
    <mergeCell ref="AW151:AY151"/>
    <mergeCell ref="AG149:AI149"/>
    <mergeCell ref="AG153:AI153"/>
    <mergeCell ref="X149:Z149"/>
    <mergeCell ref="X147:Z147"/>
    <mergeCell ref="X148:Z148"/>
    <mergeCell ref="AN145:AP145"/>
    <mergeCell ref="AQ145:AS145"/>
    <mergeCell ref="AK145:AM145"/>
    <mergeCell ref="AN147:AP147"/>
    <mergeCell ref="AQ147:AS147"/>
    <mergeCell ref="AN149:AP149"/>
    <mergeCell ref="AK151:AM151"/>
    <mergeCell ref="AA154:AC154"/>
    <mergeCell ref="AD159:AF159"/>
    <mergeCell ref="AG159:AI159"/>
    <mergeCell ref="AN159:AP159"/>
    <mergeCell ref="AK158:AM158"/>
    <mergeCell ref="AD158:AF158"/>
    <mergeCell ref="AA161:AC161"/>
    <mergeCell ref="AG161:AI161"/>
    <mergeCell ref="AD161:AF161"/>
    <mergeCell ref="AA163:AC163"/>
    <mergeCell ref="AD163:AF163"/>
    <mergeCell ref="AG163:AI163"/>
    <mergeCell ref="AQ160:AS160"/>
    <mergeCell ref="AK160:AM160"/>
    <mergeCell ref="AQ159:AS159"/>
    <mergeCell ref="AT155:AV155"/>
    <mergeCell ref="AD155:AF155"/>
    <mergeCell ref="AG155:AI155"/>
    <mergeCell ref="AD154:AF154"/>
    <mergeCell ref="AG154:AI154"/>
    <mergeCell ref="AK154:AM154"/>
    <mergeCell ref="AD160:AF160"/>
    <mergeCell ref="AG160:AI160"/>
    <mergeCell ref="AN160:AP160"/>
    <mergeCell ref="AA160:AC160"/>
    <mergeCell ref="AG157:AI157"/>
    <mergeCell ref="AA158:AC158"/>
    <mergeCell ref="AK157:AM157"/>
    <mergeCell ref="AK159:AM159"/>
    <mergeCell ref="AN158:AP158"/>
    <mergeCell ref="AG158:AI158"/>
    <mergeCell ref="AD157:AF157"/>
    <mergeCell ref="AA157:AC157"/>
    <mergeCell ref="AK161:AM161"/>
    <mergeCell ref="AA159:AC159"/>
    <mergeCell ref="AA165:AC165"/>
    <mergeCell ref="AD165:AF165"/>
    <mergeCell ref="AG165:AI165"/>
    <mergeCell ref="AK165:AM165"/>
    <mergeCell ref="AN165:AP165"/>
    <mergeCell ref="AQ165:AS165"/>
    <mergeCell ref="AT159:AV159"/>
    <mergeCell ref="AQ163:AS163"/>
    <mergeCell ref="AW170:AY170"/>
    <mergeCell ref="AZ170:BB170"/>
    <mergeCell ref="AZ167:BB167"/>
    <mergeCell ref="AW167:AY167"/>
    <mergeCell ref="AT167:AV167"/>
    <mergeCell ref="AT169:AV169"/>
    <mergeCell ref="AZ169:BB169"/>
    <mergeCell ref="AW177:AY177"/>
    <mergeCell ref="AZ177:BB177"/>
    <mergeCell ref="AW178:AY178"/>
    <mergeCell ref="AZ178:BB178"/>
    <mergeCell ref="AT178:AV178"/>
    <mergeCell ref="AZ179:BB179"/>
    <mergeCell ref="AT179:AV179"/>
    <mergeCell ref="AW179:AY179"/>
    <mergeCell ref="AT175:AV175"/>
    <mergeCell ref="AW175:AY175"/>
    <mergeCell ref="AZ175:BB175"/>
    <mergeCell ref="AW176:AY176"/>
    <mergeCell ref="AZ176:BB176"/>
    <mergeCell ref="AT176:AV176"/>
    <mergeCell ref="AT177:AV177"/>
    <mergeCell ref="AT173:AV173"/>
    <mergeCell ref="AW173:AY173"/>
    <mergeCell ref="AZ173:BB173"/>
    <mergeCell ref="AT172:AV172"/>
    <mergeCell ref="AW172:AY172"/>
    <mergeCell ref="AZ172:BB172"/>
    <mergeCell ref="AZ171:BB171"/>
    <mergeCell ref="AZ159:BB159"/>
    <mergeCell ref="AZ158:BB158"/>
    <mergeCell ref="AZ163:BB163"/>
    <mergeCell ref="AZ166:BB166"/>
    <mergeCell ref="AZ165:BB165"/>
    <mergeCell ref="AZ164:BB164"/>
    <mergeCell ref="AW159:AY159"/>
    <mergeCell ref="AT158:AV158"/>
    <mergeCell ref="AW158:AY158"/>
    <mergeCell ref="AZ161:BB161"/>
    <mergeCell ref="AT160:AV160"/>
    <mergeCell ref="AW160:AY160"/>
    <mergeCell ref="AZ160:BB160"/>
    <mergeCell ref="AW164:AY164"/>
    <mergeCell ref="AT163:AV163"/>
    <mergeCell ref="AT171:AV171"/>
    <mergeCell ref="AW171:AY171"/>
    <mergeCell ref="AT170:AV170"/>
    <mergeCell ref="AW169:AY169"/>
    <mergeCell ref="AW165:AY165"/>
    <mergeCell ref="AT166:AV166"/>
    <mergeCell ref="AT165:AV165"/>
    <mergeCell ref="AW166:AY166"/>
    <mergeCell ref="AZ190:BB190"/>
    <mergeCell ref="AQ197:AS197"/>
    <mergeCell ref="X195:Z195"/>
    <mergeCell ref="AA195:AC195"/>
    <mergeCell ref="AD195:AF195"/>
    <mergeCell ref="AG195:AI195"/>
    <mergeCell ref="AZ195:BB195"/>
    <mergeCell ref="AT195:AV195"/>
    <mergeCell ref="AW195:AY195"/>
    <mergeCell ref="AQ195:AS195"/>
    <mergeCell ref="AA153:AC153"/>
    <mergeCell ref="AD153:AF153"/>
    <mergeCell ref="AN155:AP155"/>
    <mergeCell ref="AN157:AP157"/>
    <mergeCell ref="AN153:AP153"/>
    <mergeCell ref="AN154:AP154"/>
    <mergeCell ref="AK166:AM166"/>
    <mergeCell ref="AK167:AM167"/>
    <mergeCell ref="AK187:AM187"/>
    <mergeCell ref="AG187:AI187"/>
    <mergeCell ref="AQ187:AS187"/>
    <mergeCell ref="AT187:AV187"/>
    <mergeCell ref="AW187:AY187"/>
    <mergeCell ref="AZ187:BB187"/>
    <mergeCell ref="X187:Z187"/>
    <mergeCell ref="AA187:AC187"/>
    <mergeCell ref="X188:Z188"/>
    <mergeCell ref="X189:Z189"/>
    <mergeCell ref="AD188:AF188"/>
    <mergeCell ref="AD189:AF189"/>
    <mergeCell ref="AG188:AI188"/>
    <mergeCell ref="AZ189:BB189"/>
    <mergeCell ref="AK197:AM197"/>
    <mergeCell ref="AK196:AM196"/>
    <mergeCell ref="AN196:AP196"/>
    <mergeCell ref="AT196:AV196"/>
    <mergeCell ref="AW196:AY196"/>
    <mergeCell ref="AZ196:BB196"/>
    <mergeCell ref="AW197:AY197"/>
    <mergeCell ref="AZ197:BB197"/>
    <mergeCell ref="AQ196:AS196"/>
    <mergeCell ref="AT197:AV197"/>
    <mergeCell ref="AD197:AF197"/>
    <mergeCell ref="AG197:AI197"/>
    <mergeCell ref="AN197:AP197"/>
    <mergeCell ref="AA196:AC196"/>
    <mergeCell ref="AD196:AF196"/>
    <mergeCell ref="AG196:AI196"/>
    <mergeCell ref="AA197:AC197"/>
    <mergeCell ref="Q181:S181"/>
    <mergeCell ref="T181:V181"/>
    <mergeCell ref="T182:V182"/>
    <mergeCell ref="AD177:AF177"/>
    <mergeCell ref="X181:Z181"/>
    <mergeCell ref="AA181:AC181"/>
    <mergeCell ref="X178:Z178"/>
    <mergeCell ref="AA179:AC179"/>
    <mergeCell ref="X177:Z177"/>
    <mergeCell ref="X166:Z166"/>
    <mergeCell ref="AA166:AC166"/>
    <mergeCell ref="AD166:AF166"/>
    <mergeCell ref="AG166:AI166"/>
    <mergeCell ref="AG167:AI167"/>
    <mergeCell ref="AA177:AC177"/>
    <mergeCell ref="AG177:AI177"/>
    <mergeCell ref="X176:Z176"/>
    <mergeCell ref="X179:Z179"/>
    <mergeCell ref="X173:Z173"/>
    <mergeCell ref="AA173:AC173"/>
    <mergeCell ref="X169:Z169"/>
    <mergeCell ref="AA169:AC169"/>
    <mergeCell ref="AD169:AF169"/>
    <mergeCell ref="AG169:AI169"/>
    <mergeCell ref="AD172:AF172"/>
    <mergeCell ref="AD173:AF173"/>
    <mergeCell ref="Q166:S166"/>
    <mergeCell ref="T171:V171"/>
    <mergeCell ref="T169:V169"/>
    <mergeCell ref="T167:V167"/>
    <mergeCell ref="AA171:AC171"/>
    <mergeCell ref="X171:Z171"/>
    <mergeCell ref="B164:D164"/>
    <mergeCell ref="E164:G164"/>
    <mergeCell ref="H164:J164"/>
    <mergeCell ref="K164:M164"/>
    <mergeCell ref="N164:P164"/>
    <mergeCell ref="AG175:AI175"/>
    <mergeCell ref="AK175:AM175"/>
    <mergeCell ref="AK177:AM177"/>
    <mergeCell ref="AK178:AM178"/>
    <mergeCell ref="AK194:AM194"/>
    <mergeCell ref="AN194:AP194"/>
    <mergeCell ref="AN177:AP177"/>
    <mergeCell ref="AD175:AF175"/>
    <mergeCell ref="AD176:AF176"/>
    <mergeCell ref="AG176:AI176"/>
    <mergeCell ref="AN175:AP175"/>
    <mergeCell ref="AN178:AP178"/>
    <mergeCell ref="X194:Z194"/>
    <mergeCell ref="AA194:AC194"/>
    <mergeCell ref="AD194:AF194"/>
    <mergeCell ref="AG194:AI194"/>
    <mergeCell ref="E193:G193"/>
    <mergeCell ref="H193:J193"/>
    <mergeCell ref="B193:D193"/>
    <mergeCell ref="B190:D190"/>
    <mergeCell ref="B191:D191"/>
    <mergeCell ref="E190:G190"/>
    <mergeCell ref="H190:J190"/>
    <mergeCell ref="Q171:S171"/>
    <mergeCell ref="B172:D172"/>
    <mergeCell ref="E169:G169"/>
    <mergeCell ref="H169:J169"/>
    <mergeCell ref="X183:Z183"/>
    <mergeCell ref="AA183:AC183"/>
    <mergeCell ref="AG183:AI183"/>
    <mergeCell ref="AK183:AM183"/>
    <mergeCell ref="AN183:AP183"/>
    <mergeCell ref="AW183:AY183"/>
    <mergeCell ref="AQ185:AS185"/>
    <mergeCell ref="AT182:AV182"/>
    <mergeCell ref="AW182:AY182"/>
    <mergeCell ref="AT181:AV181"/>
    <mergeCell ref="AW181:AY181"/>
    <mergeCell ref="AQ181:AS181"/>
    <mergeCell ref="AZ185:BB185"/>
    <mergeCell ref="AT185:AV185"/>
    <mergeCell ref="AW185:AY185"/>
    <mergeCell ref="AN188:AP188"/>
    <mergeCell ref="AN187:AP187"/>
    <mergeCell ref="AW184:AY184"/>
    <mergeCell ref="AZ184:BB184"/>
    <mergeCell ref="AQ184:AS184"/>
    <mergeCell ref="AT183:AV183"/>
    <mergeCell ref="AQ183:AS183"/>
    <mergeCell ref="AZ182:BB182"/>
    <mergeCell ref="AZ181:BB181"/>
    <mergeCell ref="AZ183:BB183"/>
    <mergeCell ref="AD181:AF181"/>
    <mergeCell ref="AG181:AI181"/>
    <mergeCell ref="AK188:AM188"/>
    <mergeCell ref="AA188:AC188"/>
    <mergeCell ref="AD187:AF187"/>
    <mergeCell ref="AT188:AV188"/>
    <mergeCell ref="AW188:AY188"/>
    <mergeCell ref="AN182:AP182"/>
    <mergeCell ref="AT184:AV184"/>
    <mergeCell ref="AT191:AV191"/>
    <mergeCell ref="AW191:AY191"/>
    <mergeCell ref="AW190:AY190"/>
    <mergeCell ref="AT190:AV190"/>
    <mergeCell ref="AT193:AV193"/>
    <mergeCell ref="AW193:AY193"/>
    <mergeCell ref="AA190:AC190"/>
    <mergeCell ref="AA191:AC191"/>
    <mergeCell ref="AA185:AC185"/>
    <mergeCell ref="AD185:AF185"/>
    <mergeCell ref="AG185:AI185"/>
    <mergeCell ref="AK185:AM185"/>
    <mergeCell ref="AN185:AP185"/>
    <mergeCell ref="AD183:AF183"/>
    <mergeCell ref="AD190:AF190"/>
    <mergeCell ref="AQ189:AS189"/>
    <mergeCell ref="AT189:AV189"/>
    <mergeCell ref="AN189:AP189"/>
    <mergeCell ref="AW189:AY189"/>
    <mergeCell ref="AK189:AM189"/>
    <mergeCell ref="AA189:AC189"/>
    <mergeCell ref="AG189:AI189"/>
    <mergeCell ref="AT194:AV194"/>
    <mergeCell ref="AW194:AY194"/>
    <mergeCell ref="AZ194:BB194"/>
    <mergeCell ref="AQ193:AS193"/>
    <mergeCell ref="AQ194:AS194"/>
    <mergeCell ref="AZ193:BB193"/>
    <mergeCell ref="AQ157:AS157"/>
    <mergeCell ref="AQ158:AS158"/>
    <mergeCell ref="AQ152:AS152"/>
    <mergeCell ref="AQ153:AS153"/>
    <mergeCell ref="AZ153:BB153"/>
    <mergeCell ref="AZ154:BB154"/>
    <mergeCell ref="AZ155:BB155"/>
    <mergeCell ref="AZ157:BB157"/>
    <mergeCell ref="AZ151:BB151"/>
    <mergeCell ref="AZ152:BB152"/>
    <mergeCell ref="AQ155:AS155"/>
    <mergeCell ref="AQ154:AS154"/>
    <mergeCell ref="AQ188:AS188"/>
    <mergeCell ref="AQ191:AS191"/>
    <mergeCell ref="AQ190:AS190"/>
    <mergeCell ref="AQ178:AS178"/>
    <mergeCell ref="AQ179:AS179"/>
    <mergeCell ref="AT161:AV161"/>
    <mergeCell ref="AW161:AY161"/>
    <mergeCell ref="AT157:AV157"/>
    <mergeCell ref="AW157:AY157"/>
    <mergeCell ref="AW163:AY163"/>
    <mergeCell ref="AT164:AV164"/>
    <mergeCell ref="AQ164:AS164"/>
    <mergeCell ref="AZ191:BB191"/>
    <mergeCell ref="AZ188:BB188"/>
    <mergeCell ref="AZ95:BB96"/>
    <mergeCell ref="AW95:AY96"/>
    <mergeCell ref="AA91:AC92"/>
    <mergeCell ref="AD91:AF92"/>
    <mergeCell ref="AZ98:BB98"/>
    <mergeCell ref="AT98:AV98"/>
    <mergeCell ref="AW98:AY98"/>
    <mergeCell ref="AT91:AV92"/>
    <mergeCell ref="AW93:AY94"/>
    <mergeCell ref="AZ93:BB94"/>
    <mergeCell ref="AT70:AU70"/>
    <mergeCell ref="AT69:AV69"/>
    <mergeCell ref="AW70:AX70"/>
    <mergeCell ref="AW71:AX71"/>
    <mergeCell ref="AN70:AO70"/>
    <mergeCell ref="AN71:AO71"/>
    <mergeCell ref="AK91:AM92"/>
    <mergeCell ref="AQ91:AS92"/>
    <mergeCell ref="AZ87:BB88"/>
    <mergeCell ref="AQ80:AS81"/>
    <mergeCell ref="AD72:AF72"/>
    <mergeCell ref="AG72:AI72"/>
    <mergeCell ref="AA72:AC72"/>
    <mergeCell ref="AD71:AE71"/>
    <mergeCell ref="AD70:AE70"/>
    <mergeCell ref="AA71:AB71"/>
    <mergeCell ref="AN69:AP69"/>
    <mergeCell ref="AQ69:AS69"/>
    <mergeCell ref="AQ78:AS79"/>
    <mergeCell ref="AQ87:AS88"/>
    <mergeCell ref="AJ80:AJ81"/>
    <mergeCell ref="AK80:AM81"/>
    <mergeCell ref="AZ65:BB65"/>
    <mergeCell ref="AT66:AU66"/>
    <mergeCell ref="AT65:AV65"/>
    <mergeCell ref="AW64:AY67"/>
    <mergeCell ref="AT71:AU71"/>
    <mergeCell ref="AW76:AY77"/>
    <mergeCell ref="AW80:AY81"/>
    <mergeCell ref="AW78:AY79"/>
    <mergeCell ref="AT76:AV77"/>
    <mergeCell ref="AT78:AV79"/>
    <mergeCell ref="AT72:AV72"/>
    <mergeCell ref="AZ80:BB81"/>
    <mergeCell ref="AT80:AV81"/>
    <mergeCell ref="AQ65:AS65"/>
    <mergeCell ref="AK66:AL66"/>
    <mergeCell ref="AT87:AV88"/>
    <mergeCell ref="AW87:AY88"/>
    <mergeCell ref="AZ71:BA71"/>
    <mergeCell ref="AZ70:BA70"/>
    <mergeCell ref="AW72:AY72"/>
    <mergeCell ref="AZ72:BB72"/>
    <mergeCell ref="AN72:AP72"/>
    <mergeCell ref="AK72:AM72"/>
    <mergeCell ref="AQ72:AS72"/>
    <mergeCell ref="AZ76:BB77"/>
    <mergeCell ref="AQ76:AS77"/>
    <mergeCell ref="AK76:AM77"/>
    <mergeCell ref="AN76:AP77"/>
    <mergeCell ref="AQ85:AS86"/>
    <mergeCell ref="AZ78:BB79"/>
    <mergeCell ref="AW69:AY69"/>
    <mergeCell ref="AZ69:BB69"/>
    <mergeCell ref="AD65:AF65"/>
    <mergeCell ref="AG65:AI65"/>
    <mergeCell ref="AG76:AI77"/>
    <mergeCell ref="AJ76:AJ77"/>
    <mergeCell ref="AD76:AF77"/>
    <mergeCell ref="AA65:AC65"/>
    <mergeCell ref="AG66:AH66"/>
    <mergeCell ref="AJ64:AJ67"/>
    <mergeCell ref="AK65:AM65"/>
    <mergeCell ref="AN65:AP65"/>
    <mergeCell ref="X93:Z94"/>
    <mergeCell ref="X95:Z96"/>
    <mergeCell ref="AA93:AC94"/>
    <mergeCell ref="AA95:AC96"/>
    <mergeCell ref="AG91:AI92"/>
    <mergeCell ref="AJ91:AJ92"/>
    <mergeCell ref="AQ70:AR70"/>
    <mergeCell ref="AQ71:AR71"/>
    <mergeCell ref="AJ68:AJ71"/>
    <mergeCell ref="AA70:AB70"/>
    <mergeCell ref="AD69:AF69"/>
    <mergeCell ref="X78:Z79"/>
    <mergeCell ref="X83:Z84"/>
    <mergeCell ref="X80:Z81"/>
    <mergeCell ref="X69:Z69"/>
    <mergeCell ref="X70:Y70"/>
    <mergeCell ref="X72:Z72"/>
    <mergeCell ref="AN78:AP79"/>
    <mergeCell ref="AG71:AH71"/>
    <mergeCell ref="AG78:AI79"/>
    <mergeCell ref="AN80:AP81"/>
    <mergeCell ref="AK83:AM84"/>
    <mergeCell ref="AZ99:BB99"/>
    <mergeCell ref="X99:Z99"/>
    <mergeCell ref="AT99:AV99"/>
    <mergeCell ref="AW99:AY99"/>
    <mergeCell ref="AK99:AM99"/>
    <mergeCell ref="AT83:AV84"/>
    <mergeCell ref="AW83:AY84"/>
    <mergeCell ref="AZ83:BB84"/>
    <mergeCell ref="AA83:AC84"/>
    <mergeCell ref="AT85:AV86"/>
    <mergeCell ref="AW85:AY86"/>
    <mergeCell ref="AA98:AC98"/>
    <mergeCell ref="W93:W94"/>
    <mergeCell ref="W95:W96"/>
    <mergeCell ref="AZ85:BB86"/>
    <mergeCell ref="N100:P100"/>
    <mergeCell ref="N98:P98"/>
    <mergeCell ref="Q98:S98"/>
    <mergeCell ref="Q83:S84"/>
    <mergeCell ref="Q85:S86"/>
    <mergeCell ref="AD95:AF96"/>
    <mergeCell ref="AG95:AI96"/>
    <mergeCell ref="AD99:AF99"/>
    <mergeCell ref="AG99:AI99"/>
    <mergeCell ref="AK93:AM94"/>
    <mergeCell ref="AK95:AM96"/>
    <mergeCell ref="AG85:AI86"/>
    <mergeCell ref="AA85:AC86"/>
    <mergeCell ref="AT93:AV94"/>
    <mergeCell ref="AT95:AV96"/>
    <mergeCell ref="AZ91:BB92"/>
    <mergeCell ref="AW91:AY92"/>
    <mergeCell ref="B115:D115"/>
    <mergeCell ref="H115:J115"/>
    <mergeCell ref="E115:G115"/>
    <mergeCell ref="E113:G113"/>
    <mergeCell ref="H113:J113"/>
    <mergeCell ref="E110:G110"/>
    <mergeCell ref="B110:D110"/>
    <mergeCell ref="E111:G111"/>
    <mergeCell ref="H111:J111"/>
    <mergeCell ref="B111:D111"/>
    <mergeCell ref="N107:P107"/>
    <mergeCell ref="N106:P106"/>
    <mergeCell ref="N105:P105"/>
    <mergeCell ref="N101:P101"/>
    <mergeCell ref="N104:P104"/>
    <mergeCell ref="N102:P102"/>
    <mergeCell ref="B112:D112"/>
    <mergeCell ref="B113:D113"/>
    <mergeCell ref="B106:D106"/>
    <mergeCell ref="N109:P109"/>
    <mergeCell ref="B102:D102"/>
    <mergeCell ref="K107:M107"/>
    <mergeCell ref="H109:J109"/>
    <mergeCell ref="H110:J110"/>
    <mergeCell ref="K112:M112"/>
    <mergeCell ref="K110:M110"/>
    <mergeCell ref="K105:M105"/>
    <mergeCell ref="E101:G101"/>
    <mergeCell ref="B101:D101"/>
    <mergeCell ref="E112:G112"/>
    <mergeCell ref="H112:J112"/>
    <mergeCell ref="E104:G104"/>
    <mergeCell ref="T99:V99"/>
    <mergeCell ref="E95:G96"/>
    <mergeCell ref="H99:J99"/>
    <mergeCell ref="H100:J100"/>
    <mergeCell ref="T65:V65"/>
    <mergeCell ref="H71:I71"/>
    <mergeCell ref="H70:I70"/>
    <mergeCell ref="T53:V53"/>
    <mergeCell ref="T69:V69"/>
    <mergeCell ref="T70:U70"/>
    <mergeCell ref="Q91:S92"/>
    <mergeCell ref="T91:V92"/>
    <mergeCell ref="Q95:S96"/>
    <mergeCell ref="W80:W81"/>
    <mergeCell ref="W78:W79"/>
    <mergeCell ref="W76:W77"/>
    <mergeCell ref="W60:W63"/>
    <mergeCell ref="T72:V72"/>
    <mergeCell ref="T98:V98"/>
    <mergeCell ref="H85:J86"/>
    <mergeCell ref="H83:J84"/>
    <mergeCell ref="E78:G79"/>
    <mergeCell ref="N72:P72"/>
    <mergeCell ref="E13:G13"/>
    <mergeCell ref="H13:J13"/>
    <mergeCell ref="K13:M13"/>
    <mergeCell ref="E17:G17"/>
    <mergeCell ref="H17:J17"/>
    <mergeCell ref="N12:P15"/>
    <mergeCell ref="N53:P53"/>
    <mergeCell ref="N49:P49"/>
    <mergeCell ref="N37:P37"/>
    <mergeCell ref="N33:P33"/>
    <mergeCell ref="N80:P81"/>
    <mergeCell ref="Q13:S13"/>
    <mergeCell ref="Q25:S25"/>
    <mergeCell ref="Q20:S23"/>
    <mergeCell ref="B57:D57"/>
    <mergeCell ref="Q72:S72"/>
    <mergeCell ref="Q69:S69"/>
    <mergeCell ref="Q76:S77"/>
    <mergeCell ref="Q80:S81"/>
    <mergeCell ref="K61:M61"/>
    <mergeCell ref="N61:P61"/>
    <mergeCell ref="E76:G77"/>
    <mergeCell ref="Q49:S49"/>
    <mergeCell ref="Q37:S37"/>
    <mergeCell ref="Q33:S33"/>
    <mergeCell ref="Q41:S41"/>
    <mergeCell ref="H48:J51"/>
    <mergeCell ref="E45:G45"/>
    <mergeCell ref="N69:P69"/>
    <mergeCell ref="H57:J57"/>
    <mergeCell ref="H72:J72"/>
    <mergeCell ref="K72:M72"/>
    <mergeCell ref="W40:W43"/>
    <mergeCell ref="T95:V96"/>
    <mergeCell ref="Q93:S94"/>
    <mergeCell ref="T93:V94"/>
    <mergeCell ref="W64:W67"/>
    <mergeCell ref="W44:W47"/>
    <mergeCell ref="W68:W71"/>
    <mergeCell ref="Q65:S65"/>
    <mergeCell ref="W52:W55"/>
    <mergeCell ref="T61:V61"/>
    <mergeCell ref="Q61:S61"/>
    <mergeCell ref="W56:W59"/>
    <mergeCell ref="T57:V57"/>
    <mergeCell ref="Q57:S57"/>
    <mergeCell ref="W83:W84"/>
    <mergeCell ref="W87:W88"/>
    <mergeCell ref="W85:W86"/>
    <mergeCell ref="Q78:S79"/>
    <mergeCell ref="T80:V81"/>
    <mergeCell ref="T76:V77"/>
    <mergeCell ref="T78:V79"/>
    <mergeCell ref="T87:V88"/>
    <mergeCell ref="Q87:S88"/>
    <mergeCell ref="W91:W92"/>
    <mergeCell ref="B45:D45"/>
    <mergeCell ref="B41:D41"/>
    <mergeCell ref="T83:V84"/>
    <mergeCell ref="T85:V86"/>
    <mergeCell ref="H78:J79"/>
    <mergeCell ref="K78:M79"/>
    <mergeCell ref="A82:G82"/>
    <mergeCell ref="B61:D61"/>
    <mergeCell ref="A64:A67"/>
    <mergeCell ref="A68:A71"/>
    <mergeCell ref="H61:J61"/>
    <mergeCell ref="K45:M45"/>
    <mergeCell ref="H41:J41"/>
    <mergeCell ref="K41:M41"/>
    <mergeCell ref="H45:J45"/>
    <mergeCell ref="H53:J53"/>
    <mergeCell ref="K53:M53"/>
    <mergeCell ref="E41:G41"/>
    <mergeCell ref="N41:P41"/>
    <mergeCell ref="A40:A43"/>
    <mergeCell ref="A52:A55"/>
    <mergeCell ref="A48:A51"/>
    <mergeCell ref="A44:A47"/>
    <mergeCell ref="A56:A59"/>
    <mergeCell ref="B65:D65"/>
    <mergeCell ref="B72:D72"/>
    <mergeCell ref="B83:D84"/>
    <mergeCell ref="T49:V49"/>
    <mergeCell ref="T41:V41"/>
    <mergeCell ref="K83:M84"/>
    <mergeCell ref="N83:P84"/>
    <mergeCell ref="N78:P79"/>
    <mergeCell ref="B100:D100"/>
    <mergeCell ref="B95:D96"/>
    <mergeCell ref="B98:D98"/>
    <mergeCell ref="A90:G90"/>
    <mergeCell ref="Q70:R70"/>
    <mergeCell ref="K71:L71"/>
    <mergeCell ref="N65:P65"/>
    <mergeCell ref="H76:J77"/>
    <mergeCell ref="K76:M77"/>
    <mergeCell ref="H80:J81"/>
    <mergeCell ref="N99:P99"/>
    <mergeCell ref="H87:J88"/>
    <mergeCell ref="K99:M99"/>
    <mergeCell ref="Q99:S99"/>
    <mergeCell ref="N93:P94"/>
    <mergeCell ref="N70:O70"/>
    <mergeCell ref="H69:J69"/>
    <mergeCell ref="K69:M69"/>
    <mergeCell ref="H65:J65"/>
    <mergeCell ref="K65:M65"/>
    <mergeCell ref="K70:L70"/>
    <mergeCell ref="K85:M86"/>
    <mergeCell ref="N85:P86"/>
    <mergeCell ref="E91:G92"/>
    <mergeCell ref="K91:M92"/>
    <mergeCell ref="H91:J92"/>
    <mergeCell ref="Q102:S102"/>
    <mergeCell ref="E102:G102"/>
    <mergeCell ref="N91:P92"/>
    <mergeCell ref="H104:J104"/>
    <mergeCell ref="K104:M104"/>
    <mergeCell ref="K100:M100"/>
    <mergeCell ref="K98:M98"/>
    <mergeCell ref="K116:M116"/>
    <mergeCell ref="H93:J94"/>
    <mergeCell ref="K93:M94"/>
    <mergeCell ref="H107:J107"/>
    <mergeCell ref="K109:M109"/>
    <mergeCell ref="K115:M115"/>
    <mergeCell ref="K113:M113"/>
    <mergeCell ref="K111:M111"/>
    <mergeCell ref="H106:J106"/>
    <mergeCell ref="K106:M106"/>
    <mergeCell ref="N110:P110"/>
    <mergeCell ref="N111:P111"/>
    <mergeCell ref="H105:J105"/>
    <mergeCell ref="H102:J102"/>
    <mergeCell ref="K102:M102"/>
    <mergeCell ref="K101:M101"/>
    <mergeCell ref="H95:J96"/>
    <mergeCell ref="H98:J98"/>
    <mergeCell ref="N95:P96"/>
    <mergeCell ref="K95:M96"/>
    <mergeCell ref="Q113:S113"/>
    <mergeCell ref="Q112:S112"/>
    <mergeCell ref="Q115:S115"/>
    <mergeCell ref="N115:P115"/>
    <mergeCell ref="Q111:S111"/>
    <mergeCell ref="K122:M122"/>
    <mergeCell ref="K123:M123"/>
    <mergeCell ref="N125:P125"/>
    <mergeCell ref="K124:M124"/>
    <mergeCell ref="K125:M125"/>
    <mergeCell ref="K121:M121"/>
    <mergeCell ref="N122:P122"/>
    <mergeCell ref="N121:P121"/>
    <mergeCell ref="N124:P124"/>
    <mergeCell ref="K119:M119"/>
    <mergeCell ref="K117:M117"/>
    <mergeCell ref="K118:M118"/>
    <mergeCell ref="Q122:S122"/>
    <mergeCell ref="T122:V122"/>
    <mergeCell ref="Q124:S124"/>
    <mergeCell ref="Q125:S125"/>
    <mergeCell ref="H116:J116"/>
    <mergeCell ref="Q116:S116"/>
    <mergeCell ref="Q123:S123"/>
    <mergeCell ref="T123:V123"/>
    <mergeCell ref="T124:V124"/>
    <mergeCell ref="T125:V125"/>
    <mergeCell ref="Q118:S118"/>
    <mergeCell ref="N123:P123"/>
    <mergeCell ref="T102:V102"/>
    <mergeCell ref="T101:V101"/>
    <mergeCell ref="Q101:S101"/>
    <mergeCell ref="Q100:S100"/>
    <mergeCell ref="T100:V100"/>
    <mergeCell ref="X106:Z106"/>
    <mergeCell ref="AA106:AC106"/>
    <mergeCell ref="X107:Z107"/>
    <mergeCell ref="AA107:AC107"/>
    <mergeCell ref="N112:P112"/>
    <mergeCell ref="T112:V112"/>
    <mergeCell ref="Q105:S105"/>
    <mergeCell ref="T109:V109"/>
    <mergeCell ref="Q121:S121"/>
    <mergeCell ref="T121:V121"/>
    <mergeCell ref="T119:V119"/>
    <mergeCell ref="Q119:S119"/>
    <mergeCell ref="N116:P116"/>
    <mergeCell ref="N117:P117"/>
    <mergeCell ref="AA112:AC112"/>
    <mergeCell ref="AA110:AC110"/>
    <mergeCell ref="AA111:AC111"/>
    <mergeCell ref="X118:Z118"/>
    <mergeCell ref="AA119:AC119"/>
    <mergeCell ref="AA118:AC118"/>
    <mergeCell ref="AA116:AC116"/>
    <mergeCell ref="AA115:AC115"/>
    <mergeCell ref="T113:V113"/>
    <mergeCell ref="N113:P113"/>
    <mergeCell ref="Q117:S117"/>
    <mergeCell ref="N119:P119"/>
    <mergeCell ref="N118:P118"/>
    <mergeCell ref="AA121:AC121"/>
    <mergeCell ref="AA122:AC122"/>
    <mergeCell ref="AA124:AC124"/>
    <mergeCell ref="AA123:AC123"/>
    <mergeCell ref="X113:Z113"/>
    <mergeCell ref="AA125:AC125"/>
    <mergeCell ref="X116:Z116"/>
    <mergeCell ref="X117:Z117"/>
    <mergeCell ref="X115:Z115"/>
    <mergeCell ref="X122:Z122"/>
    <mergeCell ref="X123:Z123"/>
    <mergeCell ref="X119:Z119"/>
    <mergeCell ref="X121:Z121"/>
    <mergeCell ref="AD122:AF122"/>
    <mergeCell ref="AD123:AF123"/>
    <mergeCell ref="AD124:AF124"/>
    <mergeCell ref="AD125:AF125"/>
    <mergeCell ref="AD121:AF121"/>
    <mergeCell ref="AT117:AV117"/>
    <mergeCell ref="AT116:AV116"/>
    <mergeCell ref="AT115:AV115"/>
    <mergeCell ref="AW115:AY115"/>
    <mergeCell ref="AW117:AY117"/>
    <mergeCell ref="AW116:AY116"/>
    <mergeCell ref="AT105:AV105"/>
    <mergeCell ref="AW105:AY105"/>
    <mergeCell ref="AZ111:BB111"/>
    <mergeCell ref="AZ116:BB116"/>
    <mergeCell ref="AQ115:AS115"/>
    <mergeCell ref="T110:V110"/>
    <mergeCell ref="Q109:S109"/>
    <mergeCell ref="T111:V111"/>
    <mergeCell ref="AZ106:BB106"/>
    <mergeCell ref="AW107:AY107"/>
    <mergeCell ref="AW112:AY112"/>
    <mergeCell ref="AT112:AV112"/>
    <mergeCell ref="AQ112:AS112"/>
    <mergeCell ref="AQ111:AS111"/>
    <mergeCell ref="AW111:AY111"/>
    <mergeCell ref="AW110:AY110"/>
    <mergeCell ref="AT106:AV106"/>
    <mergeCell ref="AT107:AV107"/>
    <mergeCell ref="AW109:AY109"/>
    <mergeCell ref="AG109:AI109"/>
    <mergeCell ref="AT109:AV109"/>
    <mergeCell ref="AQ106:AS106"/>
    <mergeCell ref="AK112:AM112"/>
    <mergeCell ref="AG111:AI111"/>
    <mergeCell ref="AK116:AM116"/>
    <mergeCell ref="AZ112:BB112"/>
    <mergeCell ref="X104:Z104"/>
    <mergeCell ref="AA104:AC104"/>
    <mergeCell ref="X112:Z112"/>
    <mergeCell ref="AA113:AC113"/>
    <mergeCell ref="AA117:AC117"/>
    <mergeCell ref="X111:Z111"/>
    <mergeCell ref="AA109:AC109"/>
    <mergeCell ref="T116:V116"/>
    <mergeCell ref="T115:V115"/>
    <mergeCell ref="Q106:S106"/>
    <mergeCell ref="T106:V106"/>
    <mergeCell ref="Q107:S107"/>
    <mergeCell ref="T107:V107"/>
    <mergeCell ref="Q104:S104"/>
    <mergeCell ref="T104:V104"/>
    <mergeCell ref="T105:V105"/>
    <mergeCell ref="AD104:AF104"/>
    <mergeCell ref="AD109:AF109"/>
    <mergeCell ref="AA105:AC105"/>
    <mergeCell ref="AD105:AF105"/>
    <mergeCell ref="Q110:S110"/>
    <mergeCell ref="AT124:AV124"/>
    <mergeCell ref="AW124:AY124"/>
    <mergeCell ref="AT125:AV125"/>
    <mergeCell ref="AW125:AY125"/>
    <mergeCell ref="AZ122:BB122"/>
    <mergeCell ref="AG122:AI122"/>
    <mergeCell ref="AK122:AM122"/>
    <mergeCell ref="AN122:AP122"/>
    <mergeCell ref="AQ122:AS122"/>
    <mergeCell ref="AG124:AI124"/>
    <mergeCell ref="AG125:AI125"/>
    <mergeCell ref="AQ124:AS124"/>
    <mergeCell ref="AG118:AI118"/>
    <mergeCell ref="AK118:AM118"/>
    <mergeCell ref="AT118:AV118"/>
    <mergeCell ref="AT119:AV119"/>
    <mergeCell ref="AT123:AV123"/>
    <mergeCell ref="AT121:AV121"/>
    <mergeCell ref="AT122:AV122"/>
    <mergeCell ref="AW121:AY121"/>
    <mergeCell ref="AN118:AP118"/>
    <mergeCell ref="AW122:AY122"/>
    <mergeCell ref="AW123:AY123"/>
    <mergeCell ref="AW118:AY118"/>
    <mergeCell ref="AW119:AY119"/>
    <mergeCell ref="AQ125:AS125"/>
    <mergeCell ref="AZ125:BB125"/>
    <mergeCell ref="AN125:AP125"/>
    <mergeCell ref="AQ121:AS121"/>
    <mergeCell ref="AZ121:BB121"/>
    <mergeCell ref="AG121:AI121"/>
    <mergeCell ref="AK121:AM121"/>
    <mergeCell ref="X101:Z101"/>
    <mergeCell ref="AW101:AY101"/>
    <mergeCell ref="AZ101:BB101"/>
    <mergeCell ref="AT101:AV101"/>
    <mergeCell ref="AW104:AY104"/>
    <mergeCell ref="AW102:AY102"/>
    <mergeCell ref="AZ102:BB102"/>
    <mergeCell ref="AT102:AV102"/>
    <mergeCell ref="AT104:AV104"/>
    <mergeCell ref="AK104:AM104"/>
    <mergeCell ref="AN104:AP104"/>
    <mergeCell ref="AQ104:AS104"/>
    <mergeCell ref="AT111:AV111"/>
    <mergeCell ref="AT110:AV110"/>
    <mergeCell ref="AQ113:AS113"/>
    <mergeCell ref="AT113:AV113"/>
    <mergeCell ref="AW113:AY113"/>
    <mergeCell ref="AZ110:BB110"/>
    <mergeCell ref="AG113:AI113"/>
    <mergeCell ref="AG112:AI112"/>
    <mergeCell ref="AG106:AI106"/>
    <mergeCell ref="AD113:AF113"/>
    <mergeCell ref="AN109:AP109"/>
    <mergeCell ref="AN110:AP110"/>
    <mergeCell ref="AN112:AP112"/>
    <mergeCell ref="AD111:AF111"/>
    <mergeCell ref="AD112:AF112"/>
    <mergeCell ref="X109:Z109"/>
    <mergeCell ref="X110:Z110"/>
    <mergeCell ref="AK109:AM109"/>
    <mergeCell ref="AD101:AF101"/>
    <mergeCell ref="AZ109:BB109"/>
    <mergeCell ref="AN121:AP121"/>
    <mergeCell ref="AN116:AP116"/>
    <mergeCell ref="AQ116:AS116"/>
    <mergeCell ref="AJ95:AJ96"/>
    <mergeCell ref="AN95:AP96"/>
    <mergeCell ref="AJ93:AJ94"/>
    <mergeCell ref="AQ102:AS102"/>
    <mergeCell ref="AN100:AP100"/>
    <mergeCell ref="AG101:AI101"/>
    <mergeCell ref="AK100:AM100"/>
    <mergeCell ref="AG119:AI119"/>
    <mergeCell ref="AN119:AP119"/>
    <mergeCell ref="AQ119:AS119"/>
    <mergeCell ref="AK119:AM119"/>
    <mergeCell ref="AN107:AP107"/>
    <mergeCell ref="AK107:AM107"/>
    <mergeCell ref="AQ107:AS107"/>
    <mergeCell ref="AN113:AP113"/>
    <mergeCell ref="AN115:AP115"/>
    <mergeCell ref="AK115:AM115"/>
    <mergeCell ref="AK117:AM117"/>
    <mergeCell ref="AQ105:AS105"/>
    <mergeCell ref="AQ109:AS109"/>
    <mergeCell ref="AQ110:AS110"/>
    <mergeCell ref="AJ85:AJ86"/>
    <mergeCell ref="AJ83:AJ84"/>
    <mergeCell ref="AQ98:AS98"/>
    <mergeCell ref="AQ95:AS96"/>
    <mergeCell ref="AN101:AP101"/>
    <mergeCell ref="AQ101:AS101"/>
    <mergeCell ref="AN93:AP94"/>
    <mergeCell ref="AN99:AP99"/>
    <mergeCell ref="AK106:AM106"/>
    <mergeCell ref="AK105:AM105"/>
    <mergeCell ref="AK101:AM101"/>
    <mergeCell ref="AK98:AM98"/>
    <mergeCell ref="AG93:AI94"/>
    <mergeCell ref="AK85:AM86"/>
    <mergeCell ref="AN85:AP86"/>
    <mergeCell ref="AJ87:AJ88"/>
    <mergeCell ref="AN91:AP92"/>
    <mergeCell ref="AQ93:AS94"/>
    <mergeCell ref="AG104:AI104"/>
    <mergeCell ref="AN87:AP88"/>
    <mergeCell ref="AG87:AI88"/>
    <mergeCell ref="AN83:AP84"/>
    <mergeCell ref="AQ83:AS84"/>
    <mergeCell ref="AN102:AP102"/>
    <mergeCell ref="AK102:AM102"/>
    <mergeCell ref="AN106:AP106"/>
    <mergeCell ref="AN98:AP98"/>
    <mergeCell ref="AD102:AF102"/>
    <mergeCell ref="AG102:AI102"/>
    <mergeCell ref="X105:Z105"/>
    <mergeCell ref="AN105:AP105"/>
    <mergeCell ref="AG105:AI105"/>
    <mergeCell ref="AZ124:BB124"/>
    <mergeCell ref="AZ123:BB123"/>
    <mergeCell ref="X98:Z98"/>
    <mergeCell ref="X102:Z102"/>
    <mergeCell ref="AA101:AC101"/>
    <mergeCell ref="AA100:AC100"/>
    <mergeCell ref="AA102:AC102"/>
    <mergeCell ref="AQ99:AS99"/>
    <mergeCell ref="AQ100:AS100"/>
    <mergeCell ref="AD100:AF100"/>
    <mergeCell ref="AD98:AF98"/>
    <mergeCell ref="AG100:AI100"/>
    <mergeCell ref="AG98:AI98"/>
    <mergeCell ref="AA99:AC99"/>
    <mergeCell ref="X100:Z100"/>
    <mergeCell ref="AD116:AF116"/>
    <mergeCell ref="AD118:AF118"/>
    <mergeCell ref="AG116:AI116"/>
    <mergeCell ref="AN117:AP117"/>
    <mergeCell ref="AQ117:AS117"/>
    <mergeCell ref="AQ118:AS118"/>
    <mergeCell ref="AW106:AY106"/>
    <mergeCell ref="AZ107:BB107"/>
    <mergeCell ref="AW100:AY100"/>
    <mergeCell ref="AT100:AV100"/>
    <mergeCell ref="AK113:AM113"/>
    <mergeCell ref="AD106:AF106"/>
    <mergeCell ref="AZ127:BB127"/>
    <mergeCell ref="AZ104:BB104"/>
    <mergeCell ref="AZ105:BB105"/>
    <mergeCell ref="AZ113:BB113"/>
    <mergeCell ref="AZ115:BB115"/>
    <mergeCell ref="AZ118:BB118"/>
    <mergeCell ref="AZ119:BB119"/>
    <mergeCell ref="AZ117:BB117"/>
    <mergeCell ref="AZ100:BB100"/>
    <mergeCell ref="AK124:AM124"/>
    <mergeCell ref="AK125:AM125"/>
    <mergeCell ref="AT127:AV127"/>
    <mergeCell ref="AW127:AY127"/>
    <mergeCell ref="X125:Z125"/>
    <mergeCell ref="X124:Z124"/>
    <mergeCell ref="AK123:AM123"/>
    <mergeCell ref="AN123:AP123"/>
    <mergeCell ref="AQ123:AS123"/>
    <mergeCell ref="AN124:AP124"/>
    <mergeCell ref="AG123:AI123"/>
    <mergeCell ref="AK111:AM111"/>
    <mergeCell ref="AN111:AP111"/>
    <mergeCell ref="AK110:AM110"/>
    <mergeCell ref="AD117:AF117"/>
    <mergeCell ref="AG117:AI117"/>
    <mergeCell ref="AG115:AI115"/>
    <mergeCell ref="AD115:AF115"/>
    <mergeCell ref="AD119:AF119"/>
    <mergeCell ref="AD110:AF110"/>
    <mergeCell ref="AG110:AI110"/>
    <mergeCell ref="AD107:AF107"/>
    <mergeCell ref="AG107:AI107"/>
    <mergeCell ref="AJ60:AJ63"/>
    <mergeCell ref="AJ36:AJ39"/>
    <mergeCell ref="AK37:AM37"/>
    <mergeCell ref="AK49:AM49"/>
    <mergeCell ref="AK50:AL50"/>
    <mergeCell ref="AK17:AM17"/>
    <mergeCell ref="AK21:AM21"/>
    <mergeCell ref="X54:Y54"/>
    <mergeCell ref="AD61:AF61"/>
    <mergeCell ref="AG61:AI61"/>
    <mergeCell ref="AG62:AH62"/>
    <mergeCell ref="AG58:AH58"/>
    <mergeCell ref="X62:Y62"/>
    <mergeCell ref="AA61:AC61"/>
    <mergeCell ref="X61:Z61"/>
    <mergeCell ref="AJ32:AJ35"/>
    <mergeCell ref="AJ28:AJ31"/>
    <mergeCell ref="AK34:AL34"/>
    <mergeCell ref="AK33:AM33"/>
    <mergeCell ref="X34:Y34"/>
    <mergeCell ref="X33:Z33"/>
    <mergeCell ref="X29:Z29"/>
    <mergeCell ref="X30:Y30"/>
    <mergeCell ref="AG33:AI33"/>
    <mergeCell ref="AA41:AC41"/>
    <mergeCell ref="AD41:AF41"/>
    <mergeCell ref="X42:Y42"/>
    <mergeCell ref="AG25:AI25"/>
    <mergeCell ref="AJ24:AJ27"/>
    <mergeCell ref="AK26:AL26"/>
    <mergeCell ref="X25:Z25"/>
    <mergeCell ref="AD30:AE30"/>
    <mergeCell ref="AQ57:AS57"/>
    <mergeCell ref="B53:D53"/>
    <mergeCell ref="E53:G53"/>
    <mergeCell ref="AG54:AH54"/>
    <mergeCell ref="AN52:AP55"/>
    <mergeCell ref="X53:Z53"/>
    <mergeCell ref="AD18:AE18"/>
    <mergeCell ref="AG49:AI49"/>
    <mergeCell ref="AG50:AH50"/>
    <mergeCell ref="X49:Z49"/>
    <mergeCell ref="AA49:AC49"/>
    <mergeCell ref="AD49:AF49"/>
    <mergeCell ref="X50:Y50"/>
    <mergeCell ref="K25:M25"/>
    <mergeCell ref="K37:M37"/>
    <mergeCell ref="K33:M33"/>
    <mergeCell ref="X46:Y46"/>
    <mergeCell ref="AG46:AH46"/>
    <mergeCell ref="AK25:AM25"/>
    <mergeCell ref="AA33:AC33"/>
    <mergeCell ref="AD33:AF33"/>
    <mergeCell ref="AA37:AC37"/>
    <mergeCell ref="X37:Z37"/>
    <mergeCell ref="AG37:AI37"/>
    <mergeCell ref="AG38:AH38"/>
    <mergeCell ref="AJ16:AJ19"/>
    <mergeCell ref="AJ20:AJ23"/>
    <mergeCell ref="AK41:AM41"/>
    <mergeCell ref="AK45:AM45"/>
    <mergeCell ref="AJ56:AJ59"/>
    <mergeCell ref="Q45:S45"/>
    <mergeCell ref="T45:V45"/>
    <mergeCell ref="AG41:AI41"/>
    <mergeCell ref="AG42:AH42"/>
    <mergeCell ref="AA45:AC45"/>
    <mergeCell ref="AD45:AF45"/>
    <mergeCell ref="AG45:AI45"/>
    <mergeCell ref="AK38:AL38"/>
    <mergeCell ref="AK22:AL22"/>
    <mergeCell ref="X45:Z45"/>
    <mergeCell ref="X41:Z41"/>
    <mergeCell ref="AA18:AB18"/>
    <mergeCell ref="X18:Y18"/>
    <mergeCell ref="X22:Y22"/>
    <mergeCell ref="X21:Z21"/>
    <mergeCell ref="X17:Z17"/>
    <mergeCell ref="AD26:AE26"/>
    <mergeCell ref="X26:Y26"/>
    <mergeCell ref="AA25:AC25"/>
    <mergeCell ref="AA26:AB26"/>
    <mergeCell ref="AA29:AC29"/>
    <mergeCell ref="AD29:AF29"/>
    <mergeCell ref="AG29:AI29"/>
    <mergeCell ref="X38:Y38"/>
    <mergeCell ref="AD25:AF25"/>
    <mergeCell ref="W16:W19"/>
    <mergeCell ref="W20:W23"/>
    <mergeCell ref="T25:V25"/>
    <mergeCell ref="T17:V17"/>
    <mergeCell ref="T21:V21"/>
    <mergeCell ref="W36:W39"/>
    <mergeCell ref="T37:V37"/>
    <mergeCell ref="W32:W35"/>
    <mergeCell ref="K6:M6"/>
    <mergeCell ref="K17:M17"/>
    <mergeCell ref="A20:A23"/>
    <mergeCell ref="B21:D21"/>
    <mergeCell ref="AA10:AB10"/>
    <mergeCell ref="AD10:AE10"/>
    <mergeCell ref="AG34:AH34"/>
    <mergeCell ref="AD22:AE22"/>
    <mergeCell ref="AD21:AF21"/>
    <mergeCell ref="AG21:AI21"/>
    <mergeCell ref="AD17:AF17"/>
    <mergeCell ref="AG17:AI17"/>
    <mergeCell ref="AA20:AC23"/>
    <mergeCell ref="AA30:AB30"/>
    <mergeCell ref="AA17:AC17"/>
    <mergeCell ref="H25:J25"/>
    <mergeCell ref="E25:G25"/>
    <mergeCell ref="W12:W15"/>
    <mergeCell ref="T28:V31"/>
    <mergeCell ref="W28:W31"/>
    <mergeCell ref="W24:W27"/>
    <mergeCell ref="Q17:S17"/>
    <mergeCell ref="H9:J9"/>
    <mergeCell ref="K8:M11"/>
    <mergeCell ref="A5:V5"/>
    <mergeCell ref="B6:D6"/>
    <mergeCell ref="N6:P6"/>
    <mergeCell ref="B7:D7"/>
    <mergeCell ref="E37:G37"/>
    <mergeCell ref="N17:P17"/>
    <mergeCell ref="B33:D33"/>
    <mergeCell ref="A60:A63"/>
    <mergeCell ref="E6:G6"/>
    <mergeCell ref="H6:J6"/>
    <mergeCell ref="A8:A11"/>
    <mergeCell ref="Q53:S53"/>
    <mergeCell ref="W48:W51"/>
    <mergeCell ref="T33:V33"/>
    <mergeCell ref="N25:P25"/>
    <mergeCell ref="N21:P21"/>
    <mergeCell ref="K21:M21"/>
    <mergeCell ref="A12:A15"/>
    <mergeCell ref="B13:D13"/>
    <mergeCell ref="A16:A19"/>
    <mergeCell ref="B17:D17"/>
    <mergeCell ref="A24:A27"/>
    <mergeCell ref="B25:D25"/>
    <mergeCell ref="A28:A31"/>
    <mergeCell ref="A32:A35"/>
    <mergeCell ref="A36:A39"/>
    <mergeCell ref="B37:D37"/>
    <mergeCell ref="B49:D49"/>
    <mergeCell ref="N45:P45"/>
    <mergeCell ref="K56:M59"/>
    <mergeCell ref="K49:M49"/>
    <mergeCell ref="N57:P57"/>
    <mergeCell ref="A3:S4"/>
    <mergeCell ref="A2:L2"/>
    <mergeCell ref="AD7:AF7"/>
    <mergeCell ref="AG7:AI7"/>
    <mergeCell ref="AA7:AC7"/>
    <mergeCell ref="AA6:AC6"/>
    <mergeCell ref="AD6:AF6"/>
    <mergeCell ref="AG6:AI6"/>
    <mergeCell ref="AZ6:BB6"/>
    <mergeCell ref="AK6:AM6"/>
    <mergeCell ref="AN6:AP6"/>
    <mergeCell ref="AJ5:BB5"/>
    <mergeCell ref="AT6:AV6"/>
    <mergeCell ref="AW6:AY6"/>
    <mergeCell ref="AN7:AP7"/>
    <mergeCell ref="AK7:AM7"/>
    <mergeCell ref="AW7:AY7"/>
    <mergeCell ref="AZ7:BB7"/>
    <mergeCell ref="AT7:AV7"/>
    <mergeCell ref="Q6:S6"/>
    <mergeCell ref="Q7:S7"/>
    <mergeCell ref="X7:Z7"/>
    <mergeCell ref="X6:Z6"/>
    <mergeCell ref="AQ6:AS6"/>
    <mergeCell ref="AQ7:AS7"/>
    <mergeCell ref="W5:AI5"/>
    <mergeCell ref="N7:P7"/>
    <mergeCell ref="K7:M7"/>
    <mergeCell ref="T6:V6"/>
    <mergeCell ref="T7:V7"/>
    <mergeCell ref="E7:G7"/>
    <mergeCell ref="H7:J7"/>
    <mergeCell ref="AT9:AV9"/>
    <mergeCell ref="AW9:AY9"/>
    <mergeCell ref="B9:D9"/>
    <mergeCell ref="E9:G9"/>
    <mergeCell ref="X9:Z9"/>
    <mergeCell ref="X10:Y10"/>
    <mergeCell ref="N9:P9"/>
    <mergeCell ref="Q9:S9"/>
    <mergeCell ref="T9:V9"/>
    <mergeCell ref="H37:J37"/>
    <mergeCell ref="H33:J33"/>
    <mergeCell ref="E65:G65"/>
    <mergeCell ref="E57:G57"/>
    <mergeCell ref="E61:G61"/>
    <mergeCell ref="E49:G49"/>
    <mergeCell ref="E21:G21"/>
    <mergeCell ref="H21:J21"/>
    <mergeCell ref="E33:G33"/>
    <mergeCell ref="X14:Y14"/>
    <mergeCell ref="AA14:AB14"/>
    <mergeCell ref="AK14:AL14"/>
    <mergeCell ref="AK18:AL18"/>
    <mergeCell ref="W8:W11"/>
    <mergeCell ref="T13:V13"/>
    <mergeCell ref="AA9:AC9"/>
    <mergeCell ref="AD9:AF9"/>
    <mergeCell ref="AG9:AI9"/>
    <mergeCell ref="AG10:AH10"/>
    <mergeCell ref="AJ12:AJ15"/>
    <mergeCell ref="X57:Z57"/>
    <mergeCell ref="X58:Y58"/>
    <mergeCell ref="AD36:AF39"/>
    <mergeCell ref="AZ17:BB17"/>
    <mergeCell ref="AT17:AV17"/>
    <mergeCell ref="AW17:AY17"/>
    <mergeCell ref="AZ21:BB21"/>
    <mergeCell ref="AW21:AY21"/>
    <mergeCell ref="AT29:AV29"/>
    <mergeCell ref="AW29:AY29"/>
    <mergeCell ref="AT21:AV21"/>
    <mergeCell ref="AZ28:BB31"/>
    <mergeCell ref="AZ25:BB25"/>
    <mergeCell ref="AZ13:BB13"/>
    <mergeCell ref="AT13:AV13"/>
    <mergeCell ref="AW13:AY13"/>
    <mergeCell ref="AT25:AV25"/>
    <mergeCell ref="AW24:AY27"/>
    <mergeCell ref="AK29:AM29"/>
    <mergeCell ref="AJ8:AJ11"/>
    <mergeCell ref="AN17:AP17"/>
    <mergeCell ref="AQ13:AS13"/>
    <mergeCell ref="AN12:AP15"/>
    <mergeCell ref="AQ25:AS25"/>
    <mergeCell ref="AN21:AP21"/>
    <mergeCell ref="AQ21:AS21"/>
    <mergeCell ref="AQ16:AS19"/>
    <mergeCell ref="AQ9:AS9"/>
    <mergeCell ref="AN25:AP25"/>
    <mergeCell ref="AN29:AP29"/>
    <mergeCell ref="AQ29:AS29"/>
    <mergeCell ref="AK30:AL30"/>
    <mergeCell ref="AK9:AM9"/>
    <mergeCell ref="AN9:AP9"/>
    <mergeCell ref="AZ9:BB9"/>
    <mergeCell ref="AD93:AF94"/>
    <mergeCell ref="B93:D94"/>
    <mergeCell ref="K80:M81"/>
    <mergeCell ref="AA69:AC69"/>
    <mergeCell ref="AA76:AC77"/>
    <mergeCell ref="AD80:AF81"/>
    <mergeCell ref="X71:Y71"/>
    <mergeCell ref="X76:Z77"/>
    <mergeCell ref="N76:P77"/>
    <mergeCell ref="K87:M88"/>
    <mergeCell ref="N87:P88"/>
    <mergeCell ref="E72:G72"/>
    <mergeCell ref="E71:F71"/>
    <mergeCell ref="E70:F70"/>
    <mergeCell ref="E69:G69"/>
    <mergeCell ref="B69:D69"/>
    <mergeCell ref="B71:C71"/>
    <mergeCell ref="B70:C70"/>
    <mergeCell ref="B80:D81"/>
    <mergeCell ref="B76:D77"/>
    <mergeCell ref="E80:G81"/>
    <mergeCell ref="E93:G94"/>
    <mergeCell ref="E83:G84"/>
    <mergeCell ref="B78:D79"/>
    <mergeCell ref="B85:D86"/>
    <mergeCell ref="B91:D92"/>
    <mergeCell ref="B87:D88"/>
    <mergeCell ref="E87:G88"/>
    <mergeCell ref="E85:G86"/>
    <mergeCell ref="N71:O71"/>
    <mergeCell ref="Q71:R71"/>
    <mergeCell ref="T71:U71"/>
    <mergeCell ref="X66:Y66"/>
    <mergeCell ref="X65:Z65"/>
    <mergeCell ref="X91:Z92"/>
    <mergeCell ref="X87:Z88"/>
    <mergeCell ref="X85:Z86"/>
    <mergeCell ref="AJ52:AJ55"/>
    <mergeCell ref="AK42:AL42"/>
    <mergeCell ref="AJ44:AJ47"/>
    <mergeCell ref="AK46:AL46"/>
    <mergeCell ref="AJ48:AJ51"/>
    <mergeCell ref="AG80:AI81"/>
    <mergeCell ref="AG83:AI84"/>
    <mergeCell ref="AK87:AM88"/>
    <mergeCell ref="AK69:AM69"/>
    <mergeCell ref="AG69:AI69"/>
    <mergeCell ref="AJ78:AJ79"/>
    <mergeCell ref="AK78:AM79"/>
    <mergeCell ref="AG53:AI53"/>
    <mergeCell ref="AA53:AC53"/>
    <mergeCell ref="AD53:AF53"/>
    <mergeCell ref="AA57:AC57"/>
    <mergeCell ref="AD57:AF57"/>
    <mergeCell ref="AG70:AH70"/>
    <mergeCell ref="AK70:AL70"/>
    <mergeCell ref="AK71:AL71"/>
    <mergeCell ref="AA78:AC79"/>
    <mergeCell ref="AA80:AC81"/>
    <mergeCell ref="AD85:AF86"/>
    <mergeCell ref="AD83:AF84"/>
    <mergeCell ref="AD78:AF79"/>
    <mergeCell ref="AA87:AC88"/>
    <mergeCell ref="AD87:AF88"/>
    <mergeCell ref="B189:D189"/>
    <mergeCell ref="AD12:AF15"/>
    <mergeCell ref="X13:Z13"/>
    <mergeCell ref="AA13:AC13"/>
    <mergeCell ref="AG13:AI13"/>
    <mergeCell ref="AK13:AM13"/>
    <mergeCell ref="AG57:AI57"/>
    <mergeCell ref="AJ40:AJ43"/>
    <mergeCell ref="Q184:S184"/>
    <mergeCell ref="Q185:S185"/>
    <mergeCell ref="B185:D185"/>
    <mergeCell ref="B184:D184"/>
    <mergeCell ref="H185:J185"/>
    <mergeCell ref="K185:M185"/>
    <mergeCell ref="N185:P185"/>
    <mergeCell ref="K184:M184"/>
    <mergeCell ref="K182:M182"/>
    <mergeCell ref="N182:P182"/>
    <mergeCell ref="Q182:S182"/>
    <mergeCell ref="E185:G185"/>
    <mergeCell ref="E184:G184"/>
    <mergeCell ref="B181:D181"/>
    <mergeCell ref="E181:G181"/>
    <mergeCell ref="H181:J181"/>
    <mergeCell ref="K181:M181"/>
    <mergeCell ref="N181:P181"/>
    <mergeCell ref="B182:D182"/>
    <mergeCell ref="T158:V158"/>
    <mergeCell ref="B171:D171"/>
    <mergeCell ref="E171:G171"/>
    <mergeCell ref="H171:J171"/>
    <mergeCell ref="K171:M171"/>
    <mergeCell ref="T193:V193"/>
    <mergeCell ref="H194:J194"/>
    <mergeCell ref="K194:M194"/>
    <mergeCell ref="N193:P193"/>
    <mergeCell ref="N195:P195"/>
    <mergeCell ref="N194:P194"/>
    <mergeCell ref="Q195:S195"/>
    <mergeCell ref="T195:V195"/>
    <mergeCell ref="K187:M187"/>
    <mergeCell ref="N187:P187"/>
    <mergeCell ref="H188:J188"/>
    <mergeCell ref="K188:M188"/>
    <mergeCell ref="H195:J195"/>
    <mergeCell ref="K195:M195"/>
    <mergeCell ref="H191:J191"/>
    <mergeCell ref="H187:J187"/>
    <mergeCell ref="K193:M193"/>
    <mergeCell ref="K190:M190"/>
    <mergeCell ref="K191:M191"/>
    <mergeCell ref="N188:P188"/>
    <mergeCell ref="Q188:S188"/>
    <mergeCell ref="E182:G182"/>
    <mergeCell ref="E183:G183"/>
    <mergeCell ref="B183:D183"/>
    <mergeCell ref="Q179:S179"/>
    <mergeCell ref="T179:V179"/>
    <mergeCell ref="B197:D197"/>
    <mergeCell ref="E197:G197"/>
    <mergeCell ref="H197:J197"/>
    <mergeCell ref="K197:M197"/>
    <mergeCell ref="N197:P197"/>
    <mergeCell ref="N196:P196"/>
    <mergeCell ref="Q169:S169"/>
    <mergeCell ref="Q167:S167"/>
    <mergeCell ref="Q165:S165"/>
    <mergeCell ref="T165:V165"/>
    <mergeCell ref="Q177:S177"/>
    <mergeCell ref="T177:V177"/>
    <mergeCell ref="B195:D195"/>
    <mergeCell ref="E195:G195"/>
    <mergeCell ref="E191:G191"/>
    <mergeCell ref="E187:G187"/>
    <mergeCell ref="E196:G196"/>
    <mergeCell ref="H196:J196"/>
    <mergeCell ref="K196:M196"/>
    <mergeCell ref="Q196:S196"/>
    <mergeCell ref="T196:V196"/>
    <mergeCell ref="B196:D196"/>
    <mergeCell ref="B194:D194"/>
    <mergeCell ref="E194:G194"/>
    <mergeCell ref="Q194:S194"/>
    <mergeCell ref="T194:V194"/>
    <mergeCell ref="Q193:S193"/>
    <mergeCell ref="B188:D188"/>
    <mergeCell ref="E188:G188"/>
    <mergeCell ref="B187:D187"/>
    <mergeCell ref="H159:J159"/>
    <mergeCell ref="E161:G161"/>
    <mergeCell ref="B161:D161"/>
    <mergeCell ref="B153:D153"/>
    <mergeCell ref="B154:D154"/>
    <mergeCell ref="B155:D155"/>
    <mergeCell ref="B165:D165"/>
    <mergeCell ref="E165:G165"/>
    <mergeCell ref="Q197:S197"/>
    <mergeCell ref="T197:V197"/>
    <mergeCell ref="Q190:S190"/>
    <mergeCell ref="T190:V190"/>
    <mergeCell ref="N191:P191"/>
    <mergeCell ref="Q191:S191"/>
    <mergeCell ref="T191:V191"/>
    <mergeCell ref="H189:J189"/>
    <mergeCell ref="K189:M189"/>
    <mergeCell ref="N189:P189"/>
    <mergeCell ref="Q189:S189"/>
    <mergeCell ref="Q187:S187"/>
    <mergeCell ref="E189:G189"/>
    <mergeCell ref="N190:P190"/>
    <mergeCell ref="B173:D173"/>
    <mergeCell ref="E173:G173"/>
    <mergeCell ref="H173:J173"/>
    <mergeCell ref="K173:M173"/>
    <mergeCell ref="N173:P173"/>
    <mergeCell ref="Q173:S173"/>
    <mergeCell ref="T173:V173"/>
    <mergeCell ref="E175:G175"/>
    <mergeCell ref="E178:G178"/>
    <mergeCell ref="H178:J178"/>
    <mergeCell ref="E179:G179"/>
    <mergeCell ref="H179:J179"/>
    <mergeCell ref="B175:D175"/>
    <mergeCell ref="B176:D176"/>
    <mergeCell ref="B177:D177"/>
    <mergeCell ref="B178:D178"/>
    <mergeCell ref="B179:D179"/>
    <mergeCell ref="E176:G176"/>
    <mergeCell ref="H176:J176"/>
    <mergeCell ref="K178:M178"/>
    <mergeCell ref="K179:M179"/>
    <mergeCell ref="N179:P179"/>
    <mergeCell ref="K177:M177"/>
    <mergeCell ref="N177:P177"/>
    <mergeCell ref="K175:M175"/>
    <mergeCell ref="N175:P175"/>
    <mergeCell ref="H175:J175"/>
    <mergeCell ref="N178:P178"/>
    <mergeCell ref="B170:D170"/>
    <mergeCell ref="B169:D169"/>
    <mergeCell ref="K140:M140"/>
    <mergeCell ref="K139:M139"/>
    <mergeCell ref="B140:D140"/>
    <mergeCell ref="E140:G140"/>
    <mergeCell ref="E139:G139"/>
    <mergeCell ref="H139:J139"/>
    <mergeCell ref="N140:P140"/>
    <mergeCell ref="E172:G172"/>
    <mergeCell ref="H172:J172"/>
    <mergeCell ref="H165:J165"/>
    <mergeCell ref="N147:P147"/>
    <mergeCell ref="N146:P146"/>
    <mergeCell ref="H148:J148"/>
    <mergeCell ref="K148:M148"/>
    <mergeCell ref="N148:P148"/>
    <mergeCell ref="K147:M147"/>
    <mergeCell ref="H146:J146"/>
    <mergeCell ref="K146:M146"/>
    <mergeCell ref="H147:J147"/>
    <mergeCell ref="H167:J167"/>
    <mergeCell ref="B142:D142"/>
    <mergeCell ref="E142:G142"/>
    <mergeCell ref="B143:D143"/>
    <mergeCell ref="E143:G143"/>
    <mergeCell ref="B157:D157"/>
    <mergeCell ref="B158:D158"/>
    <mergeCell ref="E153:G153"/>
    <mergeCell ref="E154:G154"/>
    <mergeCell ref="E152:G152"/>
    <mergeCell ref="E155:G155"/>
    <mergeCell ref="AK195:AM195"/>
    <mergeCell ref="AN195:AP195"/>
    <mergeCell ref="AA184:AC184"/>
    <mergeCell ref="AD184:AF184"/>
    <mergeCell ref="X193:Z193"/>
    <mergeCell ref="AA193:AC193"/>
    <mergeCell ref="AD193:AF193"/>
    <mergeCell ref="AG193:AI193"/>
    <mergeCell ref="AK193:AM193"/>
    <mergeCell ref="AN193:AP193"/>
    <mergeCell ref="X185:Z185"/>
    <mergeCell ref="E170:G170"/>
    <mergeCell ref="H170:J170"/>
    <mergeCell ref="K170:M170"/>
    <mergeCell ref="N170:P170"/>
    <mergeCell ref="H153:J153"/>
    <mergeCell ref="K153:M153"/>
    <mergeCell ref="E158:G158"/>
    <mergeCell ref="E157:G157"/>
    <mergeCell ref="N158:P158"/>
    <mergeCell ref="N159:P159"/>
    <mergeCell ref="E160:G160"/>
    <mergeCell ref="E163:G163"/>
    <mergeCell ref="H163:J163"/>
    <mergeCell ref="K163:M163"/>
    <mergeCell ref="H161:J161"/>
    <mergeCell ref="K161:M161"/>
    <mergeCell ref="H160:J160"/>
    <mergeCell ref="K160:M160"/>
    <mergeCell ref="K159:M159"/>
    <mergeCell ref="E177:G177"/>
    <mergeCell ref="H177:J177"/>
    <mergeCell ref="AQ175:AS175"/>
    <mergeCell ref="AQ177:AS177"/>
    <mergeCell ref="Q175:S175"/>
    <mergeCell ref="T175:V175"/>
    <mergeCell ref="AK181:AM181"/>
    <mergeCell ref="AN181:AP181"/>
    <mergeCell ref="X182:Z182"/>
    <mergeCell ref="AA182:AC182"/>
    <mergeCell ref="AD182:AF182"/>
    <mergeCell ref="AG182:AI182"/>
    <mergeCell ref="AK182:AM182"/>
    <mergeCell ref="X196:Z196"/>
    <mergeCell ref="X197:Z197"/>
    <mergeCell ref="AA175:AC175"/>
    <mergeCell ref="AA176:AC176"/>
    <mergeCell ref="X175:Z175"/>
    <mergeCell ref="X172:Z172"/>
    <mergeCell ref="AA172:AC172"/>
    <mergeCell ref="X191:Z191"/>
    <mergeCell ref="X190:Z190"/>
    <mergeCell ref="AG190:AI190"/>
    <mergeCell ref="AK190:AM190"/>
    <mergeCell ref="AN190:AP190"/>
    <mergeCell ref="AD191:AF191"/>
    <mergeCell ref="AG191:AI191"/>
    <mergeCell ref="AK191:AM191"/>
    <mergeCell ref="AN191:AP191"/>
    <mergeCell ref="T189:V189"/>
    <mergeCell ref="T188:V188"/>
    <mergeCell ref="T185:V185"/>
    <mergeCell ref="T184:V184"/>
    <mergeCell ref="T187:V187"/>
    <mergeCell ref="AK173:AM173"/>
    <mergeCell ref="AN173:AP173"/>
    <mergeCell ref="AK176:AM176"/>
    <mergeCell ref="AN176:AP176"/>
    <mergeCell ref="AG172:AI172"/>
    <mergeCell ref="AK172:AM172"/>
    <mergeCell ref="AN172:AP172"/>
    <mergeCell ref="AA178:AC178"/>
    <mergeCell ref="AD178:AF178"/>
    <mergeCell ref="AG178:AI178"/>
    <mergeCell ref="X165:Z165"/>
    <mergeCell ref="AQ172:AS172"/>
    <mergeCell ref="AQ176:AS176"/>
    <mergeCell ref="AG173:AI173"/>
    <mergeCell ref="N184:P184"/>
    <mergeCell ref="H184:J184"/>
    <mergeCell ref="AG184:AI184"/>
    <mergeCell ref="AK184:AM184"/>
    <mergeCell ref="AN184:AP184"/>
    <mergeCell ref="X184:Z184"/>
    <mergeCell ref="H182:J182"/>
    <mergeCell ref="AQ182:AS182"/>
    <mergeCell ref="Q183:S183"/>
    <mergeCell ref="H183:J183"/>
    <mergeCell ref="K183:M183"/>
    <mergeCell ref="N183:P183"/>
    <mergeCell ref="T183:V183"/>
    <mergeCell ref="AD179:AF179"/>
    <mergeCell ref="AG179:AI179"/>
    <mergeCell ref="AK179:AM179"/>
    <mergeCell ref="AN179:AP179"/>
    <mergeCell ref="AQ173:AS173"/>
    <mergeCell ref="K167:M167"/>
    <mergeCell ref="K166:M166"/>
    <mergeCell ref="K165:M165"/>
    <mergeCell ref="K176:M176"/>
    <mergeCell ref="N176:P176"/>
    <mergeCell ref="K172:M172"/>
    <mergeCell ref="N172:P172"/>
    <mergeCell ref="K169:M169"/>
    <mergeCell ref="N169:P169"/>
    <mergeCell ref="N167:P167"/>
    <mergeCell ref="N165:P165"/>
    <mergeCell ref="N166:P166"/>
    <mergeCell ref="T178:V178"/>
    <mergeCell ref="Q178:S178"/>
    <mergeCell ref="Q172:S172"/>
    <mergeCell ref="T172:V172"/>
    <mergeCell ref="Q170:S170"/>
    <mergeCell ref="T170:V170"/>
    <mergeCell ref="N171:P171"/>
    <mergeCell ref="T176:V176"/>
    <mergeCell ref="Q176:S176"/>
    <mergeCell ref="X170:Z170"/>
    <mergeCell ref="AA170:AC170"/>
    <mergeCell ref="AD170:AF170"/>
    <mergeCell ref="AG170:AI170"/>
    <mergeCell ref="AD167:AF167"/>
    <mergeCell ref="AA167:AC167"/>
    <mergeCell ref="AN161:AP161"/>
    <mergeCell ref="AQ161:AS161"/>
    <mergeCell ref="X161:Z161"/>
    <mergeCell ref="AA164:AC164"/>
    <mergeCell ref="AD164:AF164"/>
    <mergeCell ref="AG164:AI164"/>
    <mergeCell ref="AK164:AM164"/>
    <mergeCell ref="AK163:AM163"/>
    <mergeCell ref="AN164:AP164"/>
    <mergeCell ref="AQ170:AS170"/>
    <mergeCell ref="AQ166:AS166"/>
    <mergeCell ref="AK169:AM169"/>
    <mergeCell ref="X164:Z164"/>
    <mergeCell ref="AN167:AP167"/>
    <mergeCell ref="AQ171:AS171"/>
    <mergeCell ref="AN163:AP163"/>
    <mergeCell ref="AQ167:AS167"/>
    <mergeCell ref="AN166:AP166"/>
    <mergeCell ref="AN169:AP169"/>
    <mergeCell ref="AD171:AF171"/>
    <mergeCell ref="AG171:AI171"/>
    <mergeCell ref="AK171:AM171"/>
    <mergeCell ref="AN171:AP171"/>
    <mergeCell ref="AN170:AP170"/>
    <mergeCell ref="AK170:AM170"/>
    <mergeCell ref="AQ169:AS169"/>
    <mergeCell ref="H131:J131"/>
    <mergeCell ref="H130:J130"/>
    <mergeCell ref="K130:M130"/>
    <mergeCell ref="N128:P128"/>
    <mergeCell ref="H128:J128"/>
    <mergeCell ref="K134:M134"/>
    <mergeCell ref="N134:P134"/>
    <mergeCell ref="T135:V135"/>
    <mergeCell ref="Q135:S135"/>
    <mergeCell ref="Q134:S134"/>
    <mergeCell ref="T134:V134"/>
    <mergeCell ref="H135:J135"/>
    <mergeCell ref="H134:J134"/>
    <mergeCell ref="K128:M128"/>
    <mergeCell ref="T136:V136"/>
    <mergeCell ref="K142:M142"/>
    <mergeCell ref="N160:P160"/>
    <mergeCell ref="K157:M157"/>
    <mergeCell ref="N157:P157"/>
    <mergeCell ref="K143:M143"/>
    <mergeCell ref="B137:D137"/>
    <mergeCell ref="B136:D136"/>
    <mergeCell ref="E136:G136"/>
    <mergeCell ref="E137:G137"/>
    <mergeCell ref="B130:D130"/>
    <mergeCell ref="E130:G130"/>
    <mergeCell ref="N130:P130"/>
    <mergeCell ref="Q160:S160"/>
    <mergeCell ref="Q153:S153"/>
    <mergeCell ref="Q154:S154"/>
    <mergeCell ref="Q155:S155"/>
    <mergeCell ref="Q141:S141"/>
    <mergeCell ref="Q163:S163"/>
    <mergeCell ref="Q161:S161"/>
    <mergeCell ref="Q145:S145"/>
    <mergeCell ref="N133:P133"/>
    <mergeCell ref="N155:P155"/>
    <mergeCell ref="N145:P145"/>
    <mergeCell ref="N163:P163"/>
    <mergeCell ref="N161:P161"/>
    <mergeCell ref="Q136:S136"/>
    <mergeCell ref="N139:P139"/>
    <mergeCell ref="K136:M136"/>
    <mergeCell ref="N136:P136"/>
    <mergeCell ref="K137:M137"/>
    <mergeCell ref="N137:P137"/>
    <mergeCell ref="N142:P142"/>
    <mergeCell ref="N141:P141"/>
    <mergeCell ref="Q140:S140"/>
    <mergeCell ref="Q139:S139"/>
    <mergeCell ref="N143:P143"/>
    <mergeCell ref="Q158:S158"/>
    <mergeCell ref="K149:M149"/>
    <mergeCell ref="K131:M131"/>
    <mergeCell ref="N131:P131"/>
    <mergeCell ref="K135:M135"/>
    <mergeCell ref="N135:P135"/>
    <mergeCell ref="N152:P152"/>
    <mergeCell ref="N153:P153"/>
    <mergeCell ref="N154:P154"/>
    <mergeCell ref="N151:P151"/>
    <mergeCell ref="N149:P149"/>
    <mergeCell ref="K133:M133"/>
    <mergeCell ref="B141:D141"/>
    <mergeCell ref="E141:G141"/>
    <mergeCell ref="B167:D167"/>
    <mergeCell ref="E167:G167"/>
    <mergeCell ref="B166:D166"/>
    <mergeCell ref="E166:G166"/>
    <mergeCell ref="B163:D163"/>
    <mergeCell ref="E135:G135"/>
    <mergeCell ref="E134:G134"/>
    <mergeCell ref="B134:D134"/>
    <mergeCell ref="B133:D133"/>
    <mergeCell ref="E133:G133"/>
    <mergeCell ref="H166:J166"/>
    <mergeCell ref="H152:J152"/>
    <mergeCell ref="H154:J154"/>
    <mergeCell ref="H155:J155"/>
    <mergeCell ref="H158:J158"/>
    <mergeCell ref="K141:M141"/>
    <mergeCell ref="H145:J145"/>
    <mergeCell ref="K145:M145"/>
    <mergeCell ref="B135:D135"/>
    <mergeCell ref="H141:J141"/>
    <mergeCell ref="B139:D139"/>
    <mergeCell ref="H140:J140"/>
    <mergeCell ref="H136:J136"/>
    <mergeCell ref="H137:J137"/>
    <mergeCell ref="H133:J133"/>
    <mergeCell ref="B145:D145"/>
    <mergeCell ref="B151:D151"/>
    <mergeCell ref="B152:D152"/>
    <mergeCell ref="B148:D148"/>
    <mergeCell ref="B147:D147"/>
    <mergeCell ref="B149:D149"/>
    <mergeCell ref="B160:D160"/>
    <mergeCell ref="B159:D159"/>
    <mergeCell ref="E159:G159"/>
    <mergeCell ref="K152:M152"/>
    <mergeCell ref="K154:M154"/>
    <mergeCell ref="K155:M155"/>
    <mergeCell ref="K158:M158"/>
    <mergeCell ref="H157:J157"/>
    <mergeCell ref="B146:D146"/>
    <mergeCell ref="H143:J143"/>
    <mergeCell ref="H142:J142"/>
    <mergeCell ref="H151:J151"/>
    <mergeCell ref="H149:J149"/>
    <mergeCell ref="E145:G145"/>
    <mergeCell ref="E146:G146"/>
    <mergeCell ref="E148:G148"/>
    <mergeCell ref="E147:G147"/>
    <mergeCell ref="E149:G149"/>
    <mergeCell ref="E151:G151"/>
    <mergeCell ref="K151:M151"/>
    <mergeCell ref="E128:G128"/>
    <mergeCell ref="E125:G125"/>
    <mergeCell ref="B129:D129"/>
    <mergeCell ref="E129:G129"/>
    <mergeCell ref="B131:D131"/>
    <mergeCell ref="E131:G131"/>
    <mergeCell ref="H124:J124"/>
    <mergeCell ref="H123:J123"/>
    <mergeCell ref="E119:G119"/>
    <mergeCell ref="B125:D125"/>
    <mergeCell ref="B127:D127"/>
    <mergeCell ref="B107:D107"/>
    <mergeCell ref="B105:D105"/>
    <mergeCell ref="B104:D104"/>
    <mergeCell ref="E98:G98"/>
    <mergeCell ref="E100:G100"/>
    <mergeCell ref="E99:G99"/>
    <mergeCell ref="B118:D118"/>
    <mergeCell ref="B116:D116"/>
    <mergeCell ref="E116:G116"/>
    <mergeCell ref="E117:G117"/>
    <mergeCell ref="E118:G118"/>
    <mergeCell ref="B109:D109"/>
    <mergeCell ref="E109:G109"/>
    <mergeCell ref="E107:G107"/>
    <mergeCell ref="E106:G106"/>
    <mergeCell ref="E105:G105"/>
    <mergeCell ref="H101:J101"/>
    <mergeCell ref="B99:D99"/>
    <mergeCell ref="H125:J125"/>
    <mergeCell ref="H117:J117"/>
    <mergeCell ref="H118:J118"/>
    <mergeCell ref="K127:M127"/>
    <mergeCell ref="Q127:S127"/>
    <mergeCell ref="T127:V127"/>
    <mergeCell ref="Q128:S128"/>
    <mergeCell ref="B119:D119"/>
    <mergeCell ref="T128:V128"/>
    <mergeCell ref="T129:V129"/>
    <mergeCell ref="N127:P127"/>
    <mergeCell ref="H119:J119"/>
    <mergeCell ref="AK127:AM127"/>
    <mergeCell ref="AN127:AP127"/>
    <mergeCell ref="AN128:AP128"/>
    <mergeCell ref="AG129:AI129"/>
    <mergeCell ref="B117:D117"/>
    <mergeCell ref="H122:J122"/>
    <mergeCell ref="B124:D124"/>
    <mergeCell ref="E124:G124"/>
    <mergeCell ref="E127:G127"/>
    <mergeCell ref="H127:J127"/>
    <mergeCell ref="B123:D123"/>
    <mergeCell ref="E123:G123"/>
    <mergeCell ref="T118:V118"/>
    <mergeCell ref="T117:V117"/>
    <mergeCell ref="B122:D122"/>
    <mergeCell ref="E122:G122"/>
    <mergeCell ref="H121:J121"/>
    <mergeCell ref="B121:D121"/>
    <mergeCell ref="E121:G121"/>
    <mergeCell ref="K129:M129"/>
    <mergeCell ref="N129:P129"/>
    <mergeCell ref="H129:J129"/>
    <mergeCell ref="B128:D128"/>
    <mergeCell ref="AW131:AY131"/>
    <mergeCell ref="AK129:AM129"/>
    <mergeCell ref="AQ135:AS135"/>
    <mergeCell ref="AK135:AM135"/>
    <mergeCell ref="AN135:AP135"/>
    <mergeCell ref="AQ133:AS133"/>
    <mergeCell ref="AN130:AP130"/>
    <mergeCell ref="AD131:AF131"/>
    <mergeCell ref="AG131:AI131"/>
    <mergeCell ref="AN131:AP131"/>
    <mergeCell ref="AK131:AM131"/>
    <mergeCell ref="AA129:AC129"/>
    <mergeCell ref="AD129:AF129"/>
    <mergeCell ref="X129:Z129"/>
    <mergeCell ref="X130:Z130"/>
    <mergeCell ref="Q129:S129"/>
    <mergeCell ref="Q130:S130"/>
    <mergeCell ref="Q131:S131"/>
    <mergeCell ref="Q133:S133"/>
    <mergeCell ref="T133:V133"/>
    <mergeCell ref="X133:Z133"/>
    <mergeCell ref="AA134:AC134"/>
    <mergeCell ref="AZ130:BB130"/>
    <mergeCell ref="AZ131:BB131"/>
    <mergeCell ref="AT137:AV137"/>
    <mergeCell ref="AW137:AY137"/>
    <mergeCell ref="AZ139:BB139"/>
    <mergeCell ref="AW139:AY139"/>
    <mergeCell ref="AT139:AV139"/>
    <mergeCell ref="AZ134:BB134"/>
    <mergeCell ref="AZ135:BB135"/>
    <mergeCell ref="AZ136:BB136"/>
    <mergeCell ref="T131:V131"/>
    <mergeCell ref="T130:V130"/>
    <mergeCell ref="T141:V141"/>
    <mergeCell ref="AK130:AM130"/>
    <mergeCell ref="AK137:AM137"/>
    <mergeCell ref="AN137:AP137"/>
    <mergeCell ref="AK139:AM139"/>
    <mergeCell ref="AN139:AP139"/>
    <mergeCell ref="AA131:AC131"/>
    <mergeCell ref="AA130:AC130"/>
    <mergeCell ref="AN134:AP134"/>
    <mergeCell ref="AT134:AV134"/>
    <mergeCell ref="AQ130:AS130"/>
    <mergeCell ref="AT130:AV130"/>
    <mergeCell ref="AK136:AM136"/>
    <mergeCell ref="AN136:AP136"/>
    <mergeCell ref="AQ136:AS136"/>
    <mergeCell ref="AK133:AM133"/>
    <mergeCell ref="AN133:AP133"/>
    <mergeCell ref="AQ131:AS131"/>
    <mergeCell ref="AT131:AV131"/>
    <mergeCell ref="AT135:AV135"/>
    <mergeCell ref="AA136:AC136"/>
    <mergeCell ref="AQ139:AS139"/>
    <mergeCell ref="AA135:AC135"/>
    <mergeCell ref="AD135:AF135"/>
    <mergeCell ref="AA133:AC133"/>
    <mergeCell ref="T140:V140"/>
    <mergeCell ref="AQ140:AS140"/>
    <mergeCell ref="AT140:AV140"/>
    <mergeCell ref="AW140:AY140"/>
    <mergeCell ref="AT141:AV141"/>
    <mergeCell ref="AW141:AY141"/>
    <mergeCell ref="AA140:AC140"/>
    <mergeCell ref="AT133:AV133"/>
    <mergeCell ref="AW135:AY135"/>
    <mergeCell ref="AW136:AY136"/>
    <mergeCell ref="AQ134:AS134"/>
    <mergeCell ref="AT149:AV149"/>
    <mergeCell ref="AW149:AY149"/>
    <mergeCell ref="T143:V143"/>
    <mergeCell ref="T139:V139"/>
    <mergeCell ref="T142:V142"/>
    <mergeCell ref="AT143:AV143"/>
    <mergeCell ref="AW143:AY143"/>
    <mergeCell ref="AQ141:AS141"/>
    <mergeCell ref="AQ142:AS142"/>
    <mergeCell ref="AQ143:AS143"/>
    <mergeCell ref="AD143:AF143"/>
    <mergeCell ref="AG143:AI143"/>
    <mergeCell ref="AK147:AM147"/>
    <mergeCell ref="AK148:AM148"/>
    <mergeCell ref="AQ149:AS149"/>
    <mergeCell ref="AD149:AF149"/>
    <mergeCell ref="Q137:S137"/>
    <mergeCell ref="T137:V137"/>
    <mergeCell ref="AD137:AF137"/>
    <mergeCell ref="AG137:AI137"/>
    <mergeCell ref="X137:Z137"/>
    <mergeCell ref="AA137:AC137"/>
    <mergeCell ref="AZ137:BB137"/>
    <mergeCell ref="AQ137:AS137"/>
    <mergeCell ref="AN151:AP151"/>
    <mergeCell ref="AQ151:AS151"/>
    <mergeCell ref="AK149:AM149"/>
    <mergeCell ref="AD142:AF142"/>
    <mergeCell ref="X142:Z142"/>
    <mergeCell ref="X143:Z143"/>
    <mergeCell ref="X141:Z141"/>
    <mergeCell ref="X145:Z145"/>
    <mergeCell ref="X146:Z146"/>
    <mergeCell ref="X139:Z139"/>
    <mergeCell ref="X140:Z140"/>
    <mergeCell ref="AA139:AC139"/>
    <mergeCell ref="AA149:AC149"/>
    <mergeCell ref="AA147:AC147"/>
    <mergeCell ref="AG151:AI151"/>
    <mergeCell ref="AD140:AF140"/>
    <mergeCell ref="AG140:AI140"/>
    <mergeCell ref="AQ146:AS146"/>
    <mergeCell ref="AN146:AP146"/>
    <mergeCell ref="AK146:AM146"/>
    <mergeCell ref="AQ148:AS148"/>
    <mergeCell ref="AG141:AI141"/>
    <mergeCell ref="AK141:AM141"/>
    <mergeCell ref="AG142:AI142"/>
    <mergeCell ref="AZ128:BB128"/>
    <mergeCell ref="AW128:AY128"/>
    <mergeCell ref="X128:Z128"/>
    <mergeCell ref="AA128:AC128"/>
    <mergeCell ref="AK128:AM128"/>
    <mergeCell ref="AD128:AF128"/>
    <mergeCell ref="AG128:AI128"/>
    <mergeCell ref="X127:Z127"/>
    <mergeCell ref="AA127:AC127"/>
    <mergeCell ref="AD127:AF127"/>
    <mergeCell ref="AG127:AI127"/>
    <mergeCell ref="AQ128:AS128"/>
    <mergeCell ref="AT128:AV128"/>
    <mergeCell ref="AQ127:AS127"/>
    <mergeCell ref="AG139:AI139"/>
    <mergeCell ref="AD145:AF145"/>
    <mergeCell ref="AA146:AC146"/>
    <mergeCell ref="AD146:AF146"/>
    <mergeCell ref="AA143:AC143"/>
    <mergeCell ref="AA145:AC145"/>
    <mergeCell ref="AA141:AC141"/>
    <mergeCell ref="AD141:AF141"/>
    <mergeCell ref="AA142:AC142"/>
    <mergeCell ref="AG135:AI135"/>
    <mergeCell ref="AD139:AF139"/>
    <mergeCell ref="AW130:AY130"/>
    <mergeCell ref="AG134:AI134"/>
    <mergeCell ref="AD133:AF133"/>
    <mergeCell ref="AD134:AF134"/>
    <mergeCell ref="AD136:AF136"/>
    <mergeCell ref="AG136:AI136"/>
    <mergeCell ref="AT136:AV136"/>
    <mergeCell ref="AZ129:BB129"/>
    <mergeCell ref="AN129:AP129"/>
    <mergeCell ref="AK134:AM134"/>
    <mergeCell ref="AW133:AY133"/>
    <mergeCell ref="AW134:AY134"/>
    <mergeCell ref="AZ148:BB148"/>
    <mergeCell ref="AN148:AP148"/>
    <mergeCell ref="AA148:AC148"/>
    <mergeCell ref="AN143:AP143"/>
    <mergeCell ref="AN141:AP141"/>
    <mergeCell ref="AN142:AP142"/>
    <mergeCell ref="AG148:AI148"/>
    <mergeCell ref="AD130:AF130"/>
    <mergeCell ref="AG130:AI130"/>
    <mergeCell ref="AG133:AI133"/>
    <mergeCell ref="X135:Z135"/>
    <mergeCell ref="X136:Z136"/>
    <mergeCell ref="X131:Z131"/>
    <mergeCell ref="X134:Z134"/>
    <mergeCell ref="AZ141:BB141"/>
    <mergeCell ref="AZ140:BB140"/>
    <mergeCell ref="AK140:AM140"/>
    <mergeCell ref="AN140:AP140"/>
    <mergeCell ref="AW148:AY148"/>
    <mergeCell ref="AW129:AY129"/>
    <mergeCell ref="AQ129:AS129"/>
    <mergeCell ref="AT129:AV129"/>
    <mergeCell ref="AG146:AI146"/>
    <mergeCell ref="AG145:AI145"/>
    <mergeCell ref="AK143:AM143"/>
    <mergeCell ref="AK142:AM142"/>
    <mergeCell ref="AZ133:BB133"/>
  </mergeCells>
  <pageMargins left="0.70866141732283472" right="0.70866141732283472" top="0.74803149606299213" bottom="0.74803149606299213" header="0" footer="0"/>
  <pageSetup paperSize="8" scale="4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workbookViewId="0">
      <selection activeCell="D19" sqref="D19"/>
    </sheetView>
  </sheetViews>
  <sheetFormatPr defaultColWidth="14.42578125" defaultRowHeight="15" customHeight="1"/>
  <cols>
    <col min="1" max="1" width="7.140625" customWidth="1"/>
    <col min="2" max="2" width="12.42578125" customWidth="1"/>
    <col min="3" max="3" width="7.140625" customWidth="1"/>
    <col min="4" max="5" width="11.28515625" customWidth="1"/>
    <col min="6" max="6" width="13.7109375" customWidth="1"/>
    <col min="7" max="7" width="13.5703125" customWidth="1"/>
    <col min="8" max="8" width="12.5703125" customWidth="1"/>
  </cols>
  <sheetData>
    <row r="1" spans="1:8" ht="38.25">
      <c r="A1" s="61" t="s">
        <v>81</v>
      </c>
      <c r="B1" s="3" t="s">
        <v>82</v>
      </c>
      <c r="C1" s="3" t="s">
        <v>3</v>
      </c>
      <c r="D1" s="3" t="s">
        <v>83</v>
      </c>
      <c r="E1" s="323" t="s">
        <v>84</v>
      </c>
      <c r="F1" s="324" t="s">
        <v>85</v>
      </c>
      <c r="G1" s="324" t="s">
        <v>86</v>
      </c>
      <c r="H1" s="71" t="s">
        <v>87</v>
      </c>
    </row>
    <row r="2" spans="1:8">
      <c r="A2" s="325">
        <v>2</v>
      </c>
      <c r="B2" s="326">
        <v>1</v>
      </c>
      <c r="C2" s="325" t="s">
        <v>88</v>
      </c>
      <c r="D2" s="325">
        <v>1</v>
      </c>
      <c r="E2" s="327">
        <v>55.6</v>
      </c>
      <c r="F2" s="324">
        <v>25000</v>
      </c>
      <c r="G2" s="324">
        <f t="shared" ref="G2:G6" si="0">F2*E2</f>
        <v>1390000</v>
      </c>
      <c r="H2" s="328" t="s">
        <v>39</v>
      </c>
    </row>
    <row r="3" spans="1:8">
      <c r="A3" s="325">
        <v>2</v>
      </c>
      <c r="B3" s="326">
        <v>2</v>
      </c>
      <c r="C3" s="325" t="s">
        <v>88</v>
      </c>
      <c r="D3" s="325">
        <v>1</v>
      </c>
      <c r="E3" s="327">
        <v>38.299999999999997</v>
      </c>
      <c r="F3" s="324">
        <v>25000</v>
      </c>
      <c r="G3" s="324">
        <f t="shared" si="0"/>
        <v>957499.99999999988</v>
      </c>
      <c r="H3" s="328" t="s">
        <v>39</v>
      </c>
    </row>
    <row r="4" spans="1:8">
      <c r="A4" s="325">
        <v>2</v>
      </c>
      <c r="B4" s="326">
        <v>3</v>
      </c>
      <c r="C4" s="325" t="s">
        <v>88</v>
      </c>
      <c r="D4" s="325">
        <v>1</v>
      </c>
      <c r="E4" s="327">
        <v>38.299999999999997</v>
      </c>
      <c r="F4" s="324">
        <v>25000</v>
      </c>
      <c r="G4" s="324">
        <f t="shared" si="0"/>
        <v>957499.99999999988</v>
      </c>
      <c r="H4" s="328" t="s">
        <v>39</v>
      </c>
    </row>
    <row r="5" spans="1:8">
      <c r="A5" s="325">
        <v>2</v>
      </c>
      <c r="B5" s="326">
        <v>4</v>
      </c>
      <c r="C5" s="325" t="s">
        <v>88</v>
      </c>
      <c r="D5" s="325">
        <v>1</v>
      </c>
      <c r="E5" s="327">
        <v>19.5</v>
      </c>
      <c r="F5" s="324">
        <v>25000</v>
      </c>
      <c r="G5" s="324">
        <f t="shared" si="0"/>
        <v>487500</v>
      </c>
      <c r="H5" s="328" t="s">
        <v>39</v>
      </c>
    </row>
    <row r="6" spans="1:8">
      <c r="A6" s="325">
        <v>2</v>
      </c>
      <c r="B6" s="326">
        <v>5</v>
      </c>
      <c r="C6" s="325" t="s">
        <v>88</v>
      </c>
      <c r="D6" s="325">
        <v>1</v>
      </c>
      <c r="E6" s="327">
        <v>18.5</v>
      </c>
      <c r="F6" s="324">
        <v>25000</v>
      </c>
      <c r="G6" s="324">
        <f t="shared" si="0"/>
        <v>462500</v>
      </c>
      <c r="H6" s="328" t="s">
        <v>39</v>
      </c>
    </row>
    <row r="7" spans="1:8">
      <c r="E7" s="329">
        <f>SUM(E2:E6)</f>
        <v>170.2</v>
      </c>
      <c r="F7" s="330"/>
      <c r="G7" s="330"/>
    </row>
    <row r="8" spans="1:8">
      <c r="F8" s="330"/>
      <c r="G8" s="330"/>
    </row>
    <row r="9" spans="1:8">
      <c r="F9" s="330"/>
      <c r="G9" s="330"/>
    </row>
    <row r="10" spans="1:8">
      <c r="F10" s="330"/>
      <c r="G10" s="330"/>
    </row>
    <row r="11" spans="1:8">
      <c r="F11" s="330"/>
      <c r="G11" s="330"/>
    </row>
    <row r="12" spans="1:8">
      <c r="F12" s="330"/>
      <c r="G12" s="330"/>
    </row>
    <row r="13" spans="1:8">
      <c r="F13" s="330"/>
      <c r="G13" s="330"/>
    </row>
    <row r="14" spans="1:8">
      <c r="F14" s="330"/>
      <c r="G14" s="330"/>
    </row>
    <row r="15" spans="1:8">
      <c r="F15" s="330"/>
      <c r="G15" s="330"/>
    </row>
    <row r="16" spans="1:8">
      <c r="F16" s="330"/>
      <c r="G16" s="330"/>
    </row>
    <row r="17" spans="6:7">
      <c r="F17" s="330"/>
      <c r="G17" s="330"/>
    </row>
    <row r="18" spans="6:7">
      <c r="F18" s="330"/>
      <c r="G18" s="330"/>
    </row>
    <row r="19" spans="6:7">
      <c r="F19" s="330"/>
      <c r="G19" s="330"/>
    </row>
    <row r="20" spans="6:7">
      <c r="F20" s="330"/>
      <c r="G20" s="330"/>
    </row>
    <row r="21" spans="6:7" ht="15.75" customHeight="1">
      <c r="F21" s="330"/>
      <c r="G21" s="330"/>
    </row>
    <row r="22" spans="6:7" ht="15.75" customHeight="1">
      <c r="F22" s="330"/>
      <c r="G22" s="330"/>
    </row>
    <row r="23" spans="6:7" ht="15.75" customHeight="1">
      <c r="F23" s="330"/>
      <c r="G23" s="330"/>
    </row>
    <row r="24" spans="6:7" ht="15.75" customHeight="1">
      <c r="F24" s="330"/>
      <c r="G24" s="330"/>
    </row>
    <row r="25" spans="6:7" ht="15.75" customHeight="1">
      <c r="F25" s="330"/>
      <c r="G25" s="330"/>
    </row>
    <row r="26" spans="6:7" ht="15.75" customHeight="1">
      <c r="F26" s="330"/>
      <c r="G26" s="330"/>
    </row>
    <row r="27" spans="6:7" ht="15.75" customHeight="1">
      <c r="F27" s="330"/>
      <c r="G27" s="330"/>
    </row>
    <row r="28" spans="6:7" ht="15.75" customHeight="1">
      <c r="F28" s="330"/>
      <c r="G28" s="330"/>
    </row>
    <row r="29" spans="6:7" ht="15.75" customHeight="1">
      <c r="F29" s="330"/>
      <c r="G29" s="330"/>
    </row>
    <row r="30" spans="6:7" ht="15.75" customHeight="1">
      <c r="F30" s="330"/>
      <c r="G30" s="330"/>
    </row>
    <row r="31" spans="6:7" ht="15.75" customHeight="1">
      <c r="F31" s="330"/>
      <c r="G31" s="330"/>
    </row>
    <row r="32" spans="6:7" ht="15.75" customHeight="1">
      <c r="F32" s="330"/>
      <c r="G32" s="330"/>
    </row>
    <row r="33" spans="6:7" ht="15.75" customHeight="1">
      <c r="F33" s="330"/>
      <c r="G33" s="330"/>
    </row>
    <row r="34" spans="6:7" ht="15.75" customHeight="1">
      <c r="F34" s="330"/>
      <c r="G34" s="330"/>
    </row>
    <row r="35" spans="6:7" ht="15.75" customHeight="1">
      <c r="F35" s="330"/>
      <c r="G35" s="330"/>
    </row>
    <row r="36" spans="6:7" ht="15.75" customHeight="1">
      <c r="F36" s="330"/>
      <c r="G36" s="330"/>
    </row>
    <row r="37" spans="6:7" ht="15.75" customHeight="1">
      <c r="F37" s="330"/>
      <c r="G37" s="330"/>
    </row>
    <row r="38" spans="6:7" ht="15.75" customHeight="1">
      <c r="F38" s="330"/>
      <c r="G38" s="330"/>
    </row>
    <row r="39" spans="6:7" ht="15.75" customHeight="1">
      <c r="F39" s="330"/>
      <c r="G39" s="330"/>
    </row>
    <row r="40" spans="6:7" ht="15.75" customHeight="1">
      <c r="F40" s="330"/>
      <c r="G40" s="330"/>
    </row>
    <row r="41" spans="6:7" ht="15.75" customHeight="1">
      <c r="F41" s="330"/>
      <c r="G41" s="330"/>
    </row>
    <row r="42" spans="6:7" ht="15.75" customHeight="1">
      <c r="F42" s="330"/>
      <c r="G42" s="330"/>
    </row>
    <row r="43" spans="6:7" ht="15.75" customHeight="1">
      <c r="F43" s="330"/>
      <c r="G43" s="330"/>
    </row>
    <row r="44" spans="6:7" ht="15.75" customHeight="1">
      <c r="F44" s="330"/>
      <c r="G44" s="330"/>
    </row>
    <row r="45" spans="6:7" ht="15.75" customHeight="1">
      <c r="F45" s="330"/>
      <c r="G45" s="330"/>
    </row>
    <row r="46" spans="6:7" ht="15.75" customHeight="1">
      <c r="F46" s="330"/>
      <c r="G46" s="330"/>
    </row>
    <row r="47" spans="6:7" ht="15.75" customHeight="1">
      <c r="F47" s="330"/>
      <c r="G47" s="330"/>
    </row>
    <row r="48" spans="6:7" ht="15.75" customHeight="1">
      <c r="F48" s="330"/>
      <c r="G48" s="330"/>
    </row>
    <row r="49" spans="6:7" ht="15.75" customHeight="1">
      <c r="F49" s="330"/>
      <c r="G49" s="330"/>
    </row>
    <row r="50" spans="6:7" ht="15.75" customHeight="1">
      <c r="F50" s="330"/>
      <c r="G50" s="330"/>
    </row>
    <row r="51" spans="6:7" ht="15.75" customHeight="1">
      <c r="F51" s="330"/>
      <c r="G51" s="330"/>
    </row>
    <row r="52" spans="6:7" ht="15.75" customHeight="1">
      <c r="F52" s="330"/>
      <c r="G52" s="330"/>
    </row>
    <row r="53" spans="6:7" ht="15.75" customHeight="1">
      <c r="F53" s="330"/>
      <c r="G53" s="330"/>
    </row>
    <row r="54" spans="6:7" ht="15.75" customHeight="1">
      <c r="F54" s="330"/>
      <c r="G54" s="330"/>
    </row>
    <row r="55" spans="6:7" ht="15.75" customHeight="1">
      <c r="F55" s="330"/>
      <c r="G55" s="330"/>
    </row>
    <row r="56" spans="6:7" ht="15.75" customHeight="1">
      <c r="F56" s="330"/>
      <c r="G56" s="330"/>
    </row>
    <row r="57" spans="6:7" ht="15.75" customHeight="1">
      <c r="F57" s="330"/>
      <c r="G57" s="330"/>
    </row>
    <row r="58" spans="6:7" ht="15.75" customHeight="1">
      <c r="F58" s="330"/>
      <c r="G58" s="330"/>
    </row>
    <row r="59" spans="6:7" ht="15.75" customHeight="1">
      <c r="F59" s="330"/>
      <c r="G59" s="330"/>
    </row>
    <row r="60" spans="6:7" ht="15.75" customHeight="1">
      <c r="F60" s="330"/>
      <c r="G60" s="330"/>
    </row>
    <row r="61" spans="6:7" ht="15.75" customHeight="1">
      <c r="F61" s="330"/>
      <c r="G61" s="330"/>
    </row>
    <row r="62" spans="6:7" ht="15.75" customHeight="1">
      <c r="F62" s="330"/>
      <c r="G62" s="330"/>
    </row>
    <row r="63" spans="6:7" ht="15.75" customHeight="1">
      <c r="F63" s="330"/>
      <c r="G63" s="330"/>
    </row>
    <row r="64" spans="6:7" ht="15.75" customHeight="1">
      <c r="F64" s="330"/>
      <c r="G64" s="330"/>
    </row>
    <row r="65" spans="6:7" ht="15.75" customHeight="1">
      <c r="F65" s="330"/>
      <c r="G65" s="330"/>
    </row>
    <row r="66" spans="6:7" ht="15.75" customHeight="1">
      <c r="F66" s="330"/>
      <c r="G66" s="330"/>
    </row>
    <row r="67" spans="6:7" ht="15.75" customHeight="1">
      <c r="F67" s="330"/>
      <c r="G67" s="330"/>
    </row>
    <row r="68" spans="6:7" ht="15.75" customHeight="1">
      <c r="F68" s="330"/>
      <c r="G68" s="330"/>
    </row>
    <row r="69" spans="6:7" ht="15.75" customHeight="1">
      <c r="F69" s="330"/>
      <c r="G69" s="330"/>
    </row>
    <row r="70" spans="6:7" ht="15.75" customHeight="1">
      <c r="F70" s="330"/>
      <c r="G70" s="330"/>
    </row>
    <row r="71" spans="6:7" ht="15.75" customHeight="1">
      <c r="F71" s="330"/>
      <c r="G71" s="330"/>
    </row>
    <row r="72" spans="6:7" ht="15.75" customHeight="1">
      <c r="F72" s="330"/>
      <c r="G72" s="330"/>
    </row>
    <row r="73" spans="6:7" ht="15.75" customHeight="1">
      <c r="F73" s="330"/>
      <c r="G73" s="330"/>
    </row>
    <row r="74" spans="6:7" ht="15.75" customHeight="1">
      <c r="F74" s="330"/>
      <c r="G74" s="330"/>
    </row>
    <row r="75" spans="6:7" ht="15.75" customHeight="1">
      <c r="F75" s="330"/>
      <c r="G75" s="330"/>
    </row>
    <row r="76" spans="6:7" ht="15.75" customHeight="1">
      <c r="F76" s="330"/>
      <c r="G76" s="330"/>
    </row>
    <row r="77" spans="6:7" ht="15.75" customHeight="1">
      <c r="F77" s="330"/>
      <c r="G77" s="330"/>
    </row>
    <row r="78" spans="6:7" ht="15.75" customHeight="1">
      <c r="F78" s="330"/>
      <c r="G78" s="330"/>
    </row>
    <row r="79" spans="6:7" ht="15.75" customHeight="1">
      <c r="F79" s="330"/>
      <c r="G79" s="330"/>
    </row>
    <row r="80" spans="6:7" ht="15.75" customHeight="1">
      <c r="F80" s="330"/>
      <c r="G80" s="330"/>
    </row>
    <row r="81" spans="6:7" ht="15.75" customHeight="1">
      <c r="F81" s="330"/>
      <c r="G81" s="330"/>
    </row>
    <row r="82" spans="6:7" ht="15.75" customHeight="1">
      <c r="F82" s="330"/>
      <c r="G82" s="330"/>
    </row>
    <row r="83" spans="6:7" ht="15.75" customHeight="1">
      <c r="F83" s="330"/>
      <c r="G83" s="330"/>
    </row>
    <row r="84" spans="6:7" ht="15.75" customHeight="1">
      <c r="F84" s="330"/>
      <c r="G84" s="330"/>
    </row>
    <row r="85" spans="6:7" ht="15.75" customHeight="1">
      <c r="F85" s="330"/>
      <c r="G85" s="330"/>
    </row>
    <row r="86" spans="6:7" ht="15.75" customHeight="1">
      <c r="F86" s="330"/>
      <c r="G86" s="330"/>
    </row>
    <row r="87" spans="6:7" ht="15.75" customHeight="1">
      <c r="F87" s="330"/>
      <c r="G87" s="330"/>
    </row>
    <row r="88" spans="6:7" ht="15.75" customHeight="1">
      <c r="F88" s="330"/>
      <c r="G88" s="330"/>
    </row>
    <row r="89" spans="6:7" ht="15.75" customHeight="1">
      <c r="F89" s="330"/>
      <c r="G89" s="330"/>
    </row>
    <row r="90" spans="6:7" ht="15.75" customHeight="1">
      <c r="F90" s="330"/>
      <c r="G90" s="330"/>
    </row>
    <row r="91" spans="6:7" ht="15.75" customHeight="1">
      <c r="F91" s="330"/>
      <c r="G91" s="330"/>
    </row>
    <row r="92" spans="6:7" ht="15.75" customHeight="1">
      <c r="F92" s="330"/>
      <c r="G92" s="330"/>
    </row>
    <row r="93" spans="6:7" ht="15.75" customHeight="1">
      <c r="F93" s="330"/>
      <c r="G93" s="330"/>
    </row>
    <row r="94" spans="6:7" ht="15.75" customHeight="1">
      <c r="F94" s="330"/>
      <c r="G94" s="330"/>
    </row>
    <row r="95" spans="6:7" ht="15.75" customHeight="1">
      <c r="F95" s="330"/>
      <c r="G95" s="330"/>
    </row>
    <row r="96" spans="6:7" ht="15.75" customHeight="1">
      <c r="F96" s="330"/>
      <c r="G96" s="330"/>
    </row>
    <row r="97" spans="6:7" ht="15.75" customHeight="1">
      <c r="F97" s="330"/>
      <c r="G97" s="330"/>
    </row>
    <row r="98" spans="6:7" ht="15.75" customHeight="1">
      <c r="F98" s="330"/>
      <c r="G98" s="330"/>
    </row>
    <row r="99" spans="6:7" ht="15.75" customHeight="1">
      <c r="F99" s="330"/>
      <c r="G99" s="330"/>
    </row>
    <row r="100" spans="6:7" ht="15.75" customHeight="1">
      <c r="F100" s="330"/>
      <c r="G100" s="330"/>
    </row>
  </sheetData>
  <autoFilter ref="A1:H1"/>
  <conditionalFormatting sqref="H1">
    <cfRule type="containsText" dxfId="0" priority="1" operator="containsText" text="бронь">
      <formula>NOT(ISERROR(SEARCH(("бронь"),(H1))))</formula>
    </cfRule>
  </conditionalFormatting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кв.</vt:lpstr>
      <vt:lpstr>Шахматка</vt:lpstr>
      <vt:lpstr>КЛАДОВЫЕ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юлия орлова</cp:lastModifiedBy>
  <cp:lastPrinted>2021-05-21T06:21:41Z</cp:lastPrinted>
  <dcterms:created xsi:type="dcterms:W3CDTF">2006-09-28T05:33:49Z</dcterms:created>
  <dcterms:modified xsi:type="dcterms:W3CDTF">2021-05-21T06:21:51Z</dcterms:modified>
</cp:coreProperties>
</file>