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045" windowHeight="12360"/>
  </bookViews>
  <sheets>
    <sheet name="Прайс" sheetId="2" r:id="rId1"/>
    <sheet name="Шахматка " sheetId="3" state="hidden" r:id="rId2"/>
    <sheet name="КЛАДОВЫЕ" sheetId="4" r:id="rId3"/>
  </sheets>
  <externalReferences>
    <externalReference r:id="rId4"/>
  </externalReferences>
  <definedNames>
    <definedName name="_xlnm._FilterDatabase" localSheetId="2" hidden="1">КЛАДОВЫЕ!$A$1:$K$9</definedName>
    <definedName name="_xlnm._FilterDatabase" localSheetId="0" hidden="1">Прайс!$A$1:$AF$172</definedName>
  </definedNames>
  <calcPr calcId="125725" iterateDelta="1E-4"/>
</workbook>
</file>

<file path=xl/calcChain.xml><?xml version="1.0" encoding="utf-8"?>
<calcChain xmlns="http://schemas.openxmlformats.org/spreadsheetml/2006/main">
  <c r="H9" i="4"/>
  <c r="J8"/>
  <c r="J7"/>
  <c r="J6"/>
  <c r="J5"/>
  <c r="J4"/>
  <c r="J3"/>
  <c r="J2"/>
  <c r="AK169" i="3"/>
  <c r="AH169"/>
  <c r="AE169"/>
  <c r="AB169"/>
  <c r="Y169"/>
  <c r="V169"/>
  <c r="S169"/>
  <c r="O169"/>
  <c r="L169"/>
  <c r="I169"/>
  <c r="E169"/>
  <c r="B169"/>
  <c r="AK163"/>
  <c r="AH163"/>
  <c r="AE163"/>
  <c r="AB163"/>
  <c r="Y163"/>
  <c r="V163"/>
  <c r="S163"/>
  <c r="O163"/>
  <c r="L163"/>
  <c r="I163"/>
  <c r="E163"/>
  <c r="B163"/>
  <c r="AK157"/>
  <c r="AH157"/>
  <c r="AE157"/>
  <c r="AB157"/>
  <c r="Y157"/>
  <c r="V157"/>
  <c r="S157"/>
  <c r="O157"/>
  <c r="L157"/>
  <c r="I157"/>
  <c r="E157"/>
  <c r="B157"/>
  <c r="AK151"/>
  <c r="AH151"/>
  <c r="AE151"/>
  <c r="AB151"/>
  <c r="Y151"/>
  <c r="V151"/>
  <c r="S151"/>
  <c r="O151"/>
  <c r="L151"/>
  <c r="I151"/>
  <c r="E151"/>
  <c r="B151"/>
  <c r="AK145"/>
  <c r="AH145"/>
  <c r="AE145"/>
  <c r="AB145"/>
  <c r="Y145"/>
  <c r="V145"/>
  <c r="S145"/>
  <c r="O145"/>
  <c r="L145"/>
  <c r="I145"/>
  <c r="E145"/>
  <c r="B145"/>
  <c r="AK139"/>
  <c r="AH139"/>
  <c r="AE139"/>
  <c r="AB139"/>
  <c r="Y139"/>
  <c r="V139"/>
  <c r="S139"/>
  <c r="O139"/>
  <c r="L139"/>
  <c r="I139"/>
  <c r="E139"/>
  <c r="B139"/>
  <c r="AK133"/>
  <c r="AH133"/>
  <c r="AE133"/>
  <c r="AB133"/>
  <c r="Y133"/>
  <c r="V133"/>
  <c r="S133"/>
  <c r="O133"/>
  <c r="L133"/>
  <c r="I133"/>
  <c r="E133"/>
  <c r="B133"/>
  <c r="AK127"/>
  <c r="AH127"/>
  <c r="AE127"/>
  <c r="AB127"/>
  <c r="Y127"/>
  <c r="V127"/>
  <c r="S127"/>
  <c r="O127"/>
  <c r="L127"/>
  <c r="I127"/>
  <c r="E127"/>
  <c r="B127"/>
  <c r="AK121"/>
  <c r="AH121"/>
  <c r="AE121"/>
  <c r="AB121"/>
  <c r="Y121"/>
  <c r="V121"/>
  <c r="S121"/>
  <c r="O121"/>
  <c r="L121"/>
  <c r="I121"/>
  <c r="E121"/>
  <c r="B121"/>
  <c r="AK115"/>
  <c r="AH115"/>
  <c r="AE115"/>
  <c r="AB115"/>
  <c r="Y115"/>
  <c r="V115"/>
  <c r="S115"/>
  <c r="O115"/>
  <c r="L115"/>
  <c r="I115"/>
  <c r="E115"/>
  <c r="B115"/>
  <c r="AK109"/>
  <c r="AH109"/>
  <c r="AE109"/>
  <c r="AB109"/>
  <c r="Y109"/>
  <c r="V109"/>
  <c r="S109"/>
  <c r="O109"/>
  <c r="L109"/>
  <c r="I109"/>
  <c r="E109"/>
  <c r="B109"/>
  <c r="AK104"/>
  <c r="AH104"/>
  <c r="AE104"/>
  <c r="AB104"/>
  <c r="Y104"/>
  <c r="V104"/>
  <c r="S104"/>
  <c r="O104"/>
  <c r="L104"/>
  <c r="I104"/>
  <c r="E104"/>
  <c r="B104"/>
  <c r="E91"/>
  <c r="AK89"/>
  <c r="AE89"/>
  <c r="AB89"/>
  <c r="Y89"/>
  <c r="S89"/>
  <c r="AK79"/>
  <c r="AH79"/>
  <c r="AH91" s="1"/>
  <c r="AE79"/>
  <c r="AE30" s="1"/>
  <c r="AB79"/>
  <c r="Y79"/>
  <c r="Y91" s="1"/>
  <c r="V79"/>
  <c r="S79"/>
  <c r="S50" s="1"/>
  <c r="O79"/>
  <c r="L79"/>
  <c r="I79"/>
  <c r="B79"/>
  <c r="B91" s="1"/>
  <c r="AH77"/>
  <c r="AH89" s="1"/>
  <c r="V77"/>
  <c r="V89" s="1"/>
  <c r="O77"/>
  <c r="X62"/>
  <c r="H62"/>
  <c r="AM60"/>
  <c r="AM62" s="1"/>
  <c r="AJ60"/>
  <c r="AG60"/>
  <c r="AG62" s="1"/>
  <c r="AD60"/>
  <c r="AD62" s="1"/>
  <c r="AA60"/>
  <c r="AA62" s="1"/>
  <c r="U60"/>
  <c r="U62" s="1"/>
  <c r="Q60"/>
  <c r="N60"/>
  <c r="N62" s="1"/>
  <c r="K60"/>
  <c r="K62" s="1"/>
  <c r="G60"/>
  <c r="G62" s="1"/>
  <c r="D60"/>
  <c r="D62" s="1"/>
  <c r="AD58"/>
  <c r="X58"/>
  <c r="O58"/>
  <c r="Q58" s="1"/>
  <c r="N58"/>
  <c r="H58"/>
  <c r="G58"/>
  <c r="AM56"/>
  <c r="AJ56"/>
  <c r="AJ58" s="1"/>
  <c r="AG56"/>
  <c r="AD56"/>
  <c r="AA56"/>
  <c r="AA58" s="1"/>
  <c r="U56"/>
  <c r="Q56"/>
  <c r="N56"/>
  <c r="K56"/>
  <c r="K58" s="1"/>
  <c r="D56"/>
  <c r="AD54"/>
  <c r="Q54"/>
  <c r="H54"/>
  <c r="G54"/>
  <c r="AM52"/>
  <c r="AM54" s="1"/>
  <c r="AJ52"/>
  <c r="AJ54" s="1"/>
  <c r="AA52"/>
  <c r="AA54" s="1"/>
  <c r="X52"/>
  <c r="X48" s="1"/>
  <c r="X44" s="1"/>
  <c r="N52"/>
  <c r="K52"/>
  <c r="D52"/>
  <c r="D54" s="1"/>
  <c r="AB50"/>
  <c r="AA50"/>
  <c r="O50"/>
  <c r="Q50" s="1"/>
  <c r="H50"/>
  <c r="D50"/>
  <c r="AM48"/>
  <c r="N48"/>
  <c r="AB46"/>
  <c r="O46"/>
  <c r="Q46" s="1"/>
  <c r="H46"/>
  <c r="N44"/>
  <c r="N40" s="1"/>
  <c r="G44"/>
  <c r="G48" s="1"/>
  <c r="G50" s="1"/>
  <c r="AJ42"/>
  <c r="AG42"/>
  <c r="V42"/>
  <c r="X42" s="1"/>
  <c r="H42"/>
  <c r="G42"/>
  <c r="AJ38"/>
  <c r="AD38"/>
  <c r="V38"/>
  <c r="S38"/>
  <c r="U38" s="1"/>
  <c r="O38"/>
  <c r="Q38" s="1"/>
  <c r="L38"/>
  <c r="H38"/>
  <c r="G38"/>
  <c r="X36"/>
  <c r="X32" s="1"/>
  <c r="X28" s="1"/>
  <c r="X24" s="1"/>
  <c r="N36"/>
  <c r="N32" s="1"/>
  <c r="N28" s="1"/>
  <c r="N24" s="1"/>
  <c r="N20" s="1"/>
  <c r="N16" s="1"/>
  <c r="AJ34"/>
  <c r="AB34"/>
  <c r="Q34"/>
  <c r="K34"/>
  <c r="H34"/>
  <c r="G34"/>
  <c r="AB30"/>
  <c r="O30"/>
  <c r="Q30" s="1"/>
  <c r="K30"/>
  <c r="H30"/>
  <c r="G30"/>
  <c r="AE26"/>
  <c r="Y26"/>
  <c r="Q26"/>
  <c r="H26"/>
  <c r="G26"/>
  <c r="AA24"/>
  <c r="AA26" s="1"/>
  <c r="AJ22"/>
  <c r="AB22"/>
  <c r="O22"/>
  <c r="Q22" s="1"/>
  <c r="H22"/>
  <c r="G22"/>
  <c r="AE18"/>
  <c r="AB18"/>
  <c r="L18"/>
  <c r="H18"/>
  <c r="G18"/>
  <c r="D18"/>
  <c r="Y14"/>
  <c r="Q14"/>
  <c r="H14"/>
  <c r="G14"/>
  <c r="D14"/>
  <c r="AJ10"/>
  <c r="AE10"/>
  <c r="Y10"/>
  <c r="S10"/>
  <c r="Q10"/>
  <c r="L10"/>
  <c r="H10"/>
  <c r="G10"/>
  <c r="D10"/>
  <c r="AD8"/>
  <c r="AD12" s="1"/>
  <c r="K170" i="2"/>
  <c r="Z169"/>
  <c r="W169"/>
  <c r="Y169" s="1"/>
  <c r="V169"/>
  <c r="Q169"/>
  <c r="N169"/>
  <c r="O169" s="1"/>
  <c r="AC169" s="1"/>
  <c r="W168"/>
  <c r="Y168" s="1"/>
  <c r="V168"/>
  <c r="Q168"/>
  <c r="Z167"/>
  <c r="W167"/>
  <c r="Y167" s="1"/>
  <c r="V167"/>
  <c r="Q167"/>
  <c r="N167"/>
  <c r="O167" s="1"/>
  <c r="AC167" s="1"/>
  <c r="Z166"/>
  <c r="W166"/>
  <c r="Y166" s="1"/>
  <c r="AA166" s="1"/>
  <c r="AB166" s="1"/>
  <c r="V166"/>
  <c r="Q166"/>
  <c r="N166"/>
  <c r="O166" s="1"/>
  <c r="AC166" s="1"/>
  <c r="Z165"/>
  <c r="W165"/>
  <c r="X165" s="1"/>
  <c r="V165"/>
  <c r="P165"/>
  <c r="Q165" s="1"/>
  <c r="N165"/>
  <c r="O165" s="1"/>
  <c r="AC165" s="1"/>
  <c r="Z164"/>
  <c r="W164"/>
  <c r="X164" s="1"/>
  <c r="V164"/>
  <c r="Q164"/>
  <c r="N164"/>
  <c r="O164" s="1"/>
  <c r="AC164" s="1"/>
  <c r="AE164" s="1"/>
  <c r="Z163"/>
  <c r="W163"/>
  <c r="Y163" s="1"/>
  <c r="AA163" s="1"/>
  <c r="AB163" s="1"/>
  <c r="V163"/>
  <c r="P163"/>
  <c r="Q163" s="1"/>
  <c r="N163"/>
  <c r="O163" s="1"/>
  <c r="AC163" s="1"/>
  <c r="Z162"/>
  <c r="W162"/>
  <c r="Y162" s="1"/>
  <c r="V162"/>
  <c r="Q162"/>
  <c r="N162"/>
  <c r="O162" s="1"/>
  <c r="AC162" s="1"/>
  <c r="Z161"/>
  <c r="W161"/>
  <c r="X161" s="1"/>
  <c r="V161"/>
  <c r="Q161"/>
  <c r="N161"/>
  <c r="O161" s="1"/>
  <c r="AC161" s="1"/>
  <c r="Z160"/>
  <c r="W160"/>
  <c r="Y160" s="1"/>
  <c r="V160"/>
  <c r="Q160"/>
  <c r="N160"/>
  <c r="O160" s="1"/>
  <c r="AC160" s="1"/>
  <c r="Z159"/>
  <c r="W159"/>
  <c r="X159" s="1"/>
  <c r="V159"/>
  <c r="Q159"/>
  <c r="N159"/>
  <c r="O159" s="1"/>
  <c r="AC159" s="1"/>
  <c r="Z158"/>
  <c r="W158"/>
  <c r="Y158" s="1"/>
  <c r="V158"/>
  <c r="Q158"/>
  <c r="N158"/>
  <c r="O158" s="1"/>
  <c r="AC158" s="1"/>
  <c r="Z157"/>
  <c r="W157"/>
  <c r="X157" s="1"/>
  <c r="V157"/>
  <c r="Q157"/>
  <c r="N157"/>
  <c r="O157" s="1"/>
  <c r="AC157" s="1"/>
  <c r="Z156"/>
  <c r="W156"/>
  <c r="Y156" s="1"/>
  <c r="V156"/>
  <c r="P156"/>
  <c r="Q156" s="1"/>
  <c r="N156"/>
  <c r="O156" s="1"/>
  <c r="AC156" s="1"/>
  <c r="Z155"/>
  <c r="W155"/>
  <c r="Y155" s="1"/>
  <c r="AA155" s="1"/>
  <c r="AB155" s="1"/>
  <c r="V155"/>
  <c r="Q155"/>
  <c r="N155"/>
  <c r="O155" s="1"/>
  <c r="AC155" s="1"/>
  <c r="Z154"/>
  <c r="W154"/>
  <c r="Y154" s="1"/>
  <c r="V154"/>
  <c r="Q154"/>
  <c r="N154"/>
  <c r="O154" s="1"/>
  <c r="AC154" s="1"/>
  <c r="Z153"/>
  <c r="W153"/>
  <c r="Y153" s="1"/>
  <c r="AA153" s="1"/>
  <c r="AB153" s="1"/>
  <c r="V153"/>
  <c r="Q153"/>
  <c r="N153"/>
  <c r="O153" s="1"/>
  <c r="AC153" s="1"/>
  <c r="Z152"/>
  <c r="W152"/>
  <c r="Y152" s="1"/>
  <c r="V152"/>
  <c r="Q152"/>
  <c r="N152"/>
  <c r="O152" s="1"/>
  <c r="AC152" s="1"/>
  <c r="Z151"/>
  <c r="W151"/>
  <c r="Y151" s="1"/>
  <c r="AA151" s="1"/>
  <c r="AB151" s="1"/>
  <c r="V151"/>
  <c r="Q151"/>
  <c r="N151"/>
  <c r="O151" s="1"/>
  <c r="AC151" s="1"/>
  <c r="Z150"/>
  <c r="W150"/>
  <c r="Y150" s="1"/>
  <c r="V150"/>
  <c r="Q150"/>
  <c r="N150"/>
  <c r="O150" s="1"/>
  <c r="AC150" s="1"/>
  <c r="Z149"/>
  <c r="W149"/>
  <c r="Y149" s="1"/>
  <c r="AA149" s="1"/>
  <c r="AB149" s="1"/>
  <c r="V149"/>
  <c r="Q149"/>
  <c r="N149"/>
  <c r="O149" s="1"/>
  <c r="AC149" s="1"/>
  <c r="Z148"/>
  <c r="W148"/>
  <c r="Y148" s="1"/>
  <c r="V148"/>
  <c r="Q148"/>
  <c r="N148"/>
  <c r="O148" s="1"/>
  <c r="AC148" s="1"/>
  <c r="W147"/>
  <c r="Y147" s="1"/>
  <c r="V147"/>
  <c r="Q147"/>
  <c r="Z146"/>
  <c r="W146"/>
  <c r="Y146" s="1"/>
  <c r="V146"/>
  <c r="Q146"/>
  <c r="N146"/>
  <c r="O146" s="1"/>
  <c r="AC146" s="1"/>
  <c r="Z145"/>
  <c r="W145"/>
  <c r="Y145" s="1"/>
  <c r="AA145" s="1"/>
  <c r="AB145" s="1"/>
  <c r="V145"/>
  <c r="Q145"/>
  <c r="N145"/>
  <c r="O145" s="1"/>
  <c r="AC145" s="1"/>
  <c r="Z144"/>
  <c r="W144"/>
  <c r="Y144" s="1"/>
  <c r="V144"/>
  <c r="Q144"/>
  <c r="N144"/>
  <c r="O144" s="1"/>
  <c r="AC144" s="1"/>
  <c r="Z143"/>
  <c r="W143"/>
  <c r="Y143" s="1"/>
  <c r="AA143" s="1"/>
  <c r="AB143" s="1"/>
  <c r="V143"/>
  <c r="Q143"/>
  <c r="N143"/>
  <c r="O143" s="1"/>
  <c r="AC143" s="1"/>
  <c r="Z142"/>
  <c r="W142"/>
  <c r="Y142" s="1"/>
  <c r="V142"/>
  <c r="Q142"/>
  <c r="N142"/>
  <c r="O142" s="1"/>
  <c r="AC142" s="1"/>
  <c r="Z141"/>
  <c r="W141"/>
  <c r="Y141" s="1"/>
  <c r="AA141" s="1"/>
  <c r="AB141" s="1"/>
  <c r="V141"/>
  <c r="Q141"/>
  <c r="N141"/>
  <c r="O141" s="1"/>
  <c r="AC141" s="1"/>
  <c r="Z140"/>
  <c r="W140"/>
  <c r="X140" s="1"/>
  <c r="V140"/>
  <c r="Q140"/>
  <c r="N140"/>
  <c r="O140" s="1"/>
  <c r="AC140" s="1"/>
  <c r="Z139"/>
  <c r="W139"/>
  <c r="Y139" s="1"/>
  <c r="AA139" s="1"/>
  <c r="AB139" s="1"/>
  <c r="V139"/>
  <c r="Q139"/>
  <c r="N139"/>
  <c r="O139" s="1"/>
  <c r="AC139" s="1"/>
  <c r="Z138"/>
  <c r="W138"/>
  <c r="X138" s="1"/>
  <c r="V138"/>
  <c r="Q138"/>
  <c r="N138"/>
  <c r="O138" s="1"/>
  <c r="AC138" s="1"/>
  <c r="AC137"/>
  <c r="Z137"/>
  <c r="W137"/>
  <c r="Y137" s="1"/>
  <c r="V137"/>
  <c r="Q137"/>
  <c r="Z136"/>
  <c r="W136"/>
  <c r="X136" s="1"/>
  <c r="V136"/>
  <c r="Q136"/>
  <c r="N136"/>
  <c r="O136" s="1"/>
  <c r="AC136" s="1"/>
  <c r="Z135"/>
  <c r="W135"/>
  <c r="Y135" s="1"/>
  <c r="AA135" s="1"/>
  <c r="AB135" s="1"/>
  <c r="V135"/>
  <c r="Q135"/>
  <c r="N135"/>
  <c r="O135" s="1"/>
  <c r="AC135" s="1"/>
  <c r="Z134"/>
  <c r="W134"/>
  <c r="X134" s="1"/>
  <c r="V134"/>
  <c r="Q134"/>
  <c r="N134"/>
  <c r="O134" s="1"/>
  <c r="AC134" s="1"/>
  <c r="Z133"/>
  <c r="W133"/>
  <c r="Y133" s="1"/>
  <c r="V133"/>
  <c r="Q133"/>
  <c r="N133"/>
  <c r="O133" s="1"/>
  <c r="AC133" s="1"/>
  <c r="Z132"/>
  <c r="W132"/>
  <c r="X132" s="1"/>
  <c r="V132"/>
  <c r="Q132"/>
  <c r="N132"/>
  <c r="O132" s="1"/>
  <c r="AC132" s="1"/>
  <c r="Z131"/>
  <c r="W131"/>
  <c r="Y131" s="1"/>
  <c r="V131"/>
  <c r="Q131"/>
  <c r="N131"/>
  <c r="O131" s="1"/>
  <c r="AC131" s="1"/>
  <c r="Z130"/>
  <c r="W130"/>
  <c r="X130" s="1"/>
  <c r="V130"/>
  <c r="Q130"/>
  <c r="N130"/>
  <c r="O130" s="1"/>
  <c r="AC130" s="1"/>
  <c r="Z129"/>
  <c r="W129"/>
  <c r="Y129" s="1"/>
  <c r="V129"/>
  <c r="Q129"/>
  <c r="N129"/>
  <c r="O129" s="1"/>
  <c r="AC129" s="1"/>
  <c r="Z128"/>
  <c r="W128"/>
  <c r="X128" s="1"/>
  <c r="V128"/>
  <c r="Q128"/>
  <c r="N128"/>
  <c r="O128" s="1"/>
  <c r="AC128" s="1"/>
  <c r="Z127"/>
  <c r="W127"/>
  <c r="Y127" s="1"/>
  <c r="V127"/>
  <c r="Q127"/>
  <c r="N127"/>
  <c r="O127" s="1"/>
  <c r="AC127" s="1"/>
  <c r="W126"/>
  <c r="Y126" s="1"/>
  <c r="V126"/>
  <c r="Q126"/>
  <c r="Z125"/>
  <c r="W125"/>
  <c r="X125" s="1"/>
  <c r="V125"/>
  <c r="Q125"/>
  <c r="N125"/>
  <c r="O125" s="1"/>
  <c r="AC125" s="1"/>
  <c r="Z124"/>
  <c r="W124"/>
  <c r="Y124" s="1"/>
  <c r="AA124" s="1"/>
  <c r="AB124" s="1"/>
  <c r="V124"/>
  <c r="Q124"/>
  <c r="N124"/>
  <c r="O124" s="1"/>
  <c r="AC124" s="1"/>
  <c r="AC123"/>
  <c r="AE123" s="1"/>
  <c r="Z123"/>
  <c r="W123"/>
  <c r="Y123" s="1"/>
  <c r="AA123" s="1"/>
  <c r="AB123" s="1"/>
  <c r="V123"/>
  <c r="Q123"/>
  <c r="N123"/>
  <c r="Z122"/>
  <c r="W122"/>
  <c r="Y122" s="1"/>
  <c r="V122"/>
  <c r="Q122"/>
  <c r="N122"/>
  <c r="O122" s="1"/>
  <c r="AC122" s="1"/>
  <c r="Z121"/>
  <c r="W121"/>
  <c r="Y121" s="1"/>
  <c r="AA121" s="1"/>
  <c r="AB121" s="1"/>
  <c r="V121"/>
  <c r="Q121"/>
  <c r="N121"/>
  <c r="O121" s="1"/>
  <c r="AC121" s="1"/>
  <c r="Z120"/>
  <c r="W120"/>
  <c r="Y120" s="1"/>
  <c r="V120"/>
  <c r="Q120"/>
  <c r="N120"/>
  <c r="O120" s="1"/>
  <c r="AC120" s="1"/>
  <c r="Z119"/>
  <c r="W119"/>
  <c r="Y119" s="1"/>
  <c r="AA119" s="1"/>
  <c r="AB119" s="1"/>
  <c r="V119"/>
  <c r="Q119"/>
  <c r="Z118"/>
  <c r="W118"/>
  <c r="Y118" s="1"/>
  <c r="AA118" s="1"/>
  <c r="AB118" s="1"/>
  <c r="V118"/>
  <c r="Q118"/>
  <c r="N118"/>
  <c r="O118" s="1"/>
  <c r="AC118" s="1"/>
  <c r="Z117"/>
  <c r="W117"/>
  <c r="Y117" s="1"/>
  <c r="V117"/>
  <c r="Q117"/>
  <c r="Z116"/>
  <c r="W116"/>
  <c r="Y116" s="1"/>
  <c r="V116"/>
  <c r="Q116"/>
  <c r="N116"/>
  <c r="O116" s="1"/>
  <c r="AC116" s="1"/>
  <c r="Z115"/>
  <c r="W115"/>
  <c r="Y115" s="1"/>
  <c r="AA115" s="1"/>
  <c r="AB115" s="1"/>
  <c r="V115"/>
  <c r="N115"/>
  <c r="O115" s="1"/>
  <c r="AC115" s="1"/>
  <c r="Z114"/>
  <c r="W114"/>
  <c r="Y114" s="1"/>
  <c r="AA114" s="1"/>
  <c r="AB114" s="1"/>
  <c r="V114"/>
  <c r="Q114"/>
  <c r="Z113"/>
  <c r="W113"/>
  <c r="Y113" s="1"/>
  <c r="AA113" s="1"/>
  <c r="AB113" s="1"/>
  <c r="V113"/>
  <c r="Q113"/>
  <c r="N113"/>
  <c r="O113" s="1"/>
  <c r="AC113" s="1"/>
  <c r="W112"/>
  <c r="Y112" s="1"/>
  <c r="V112"/>
  <c r="Q112"/>
  <c r="W111"/>
  <c r="Y111" s="1"/>
  <c r="V111"/>
  <c r="Q111"/>
  <c r="Z110"/>
  <c r="W110"/>
  <c r="Y110" s="1"/>
  <c r="V110"/>
  <c r="P110"/>
  <c r="Q110" s="1"/>
  <c r="N110"/>
  <c r="O110" s="1"/>
  <c r="AC110" s="1"/>
  <c r="Z109"/>
  <c r="W109"/>
  <c r="Y109" s="1"/>
  <c r="V109"/>
  <c r="Q109"/>
  <c r="N109"/>
  <c r="O109" s="1"/>
  <c r="AC109" s="1"/>
  <c r="Z108"/>
  <c r="W108"/>
  <c r="Y108" s="1"/>
  <c r="AA108" s="1"/>
  <c r="AB108" s="1"/>
  <c r="V108"/>
  <c r="Q108"/>
  <c r="Z107"/>
  <c r="W107"/>
  <c r="Y107" s="1"/>
  <c r="AA107" s="1"/>
  <c r="AB107" s="1"/>
  <c r="V107"/>
  <c r="Q107"/>
  <c r="N107"/>
  <c r="O107" s="1"/>
  <c r="AC107" s="1"/>
  <c r="Z106"/>
  <c r="W106"/>
  <c r="V106"/>
  <c r="Q106"/>
  <c r="N106"/>
  <c r="O106" s="1"/>
  <c r="AC106" s="1"/>
  <c r="Z105"/>
  <c r="W105"/>
  <c r="Y105" s="1"/>
  <c r="AA105" s="1"/>
  <c r="AB105" s="1"/>
  <c r="V105"/>
  <c r="Q105"/>
  <c r="N105"/>
  <c r="O105" s="1"/>
  <c r="AC105" s="1"/>
  <c r="Z104"/>
  <c r="W104"/>
  <c r="V104"/>
  <c r="Q104"/>
  <c r="N104"/>
  <c r="O104" s="1"/>
  <c r="AC104" s="1"/>
  <c r="Z103"/>
  <c r="W103"/>
  <c r="Y103" s="1"/>
  <c r="AA103" s="1"/>
  <c r="AB103" s="1"/>
  <c r="V103"/>
  <c r="Q103"/>
  <c r="N103"/>
  <c r="O103" s="1"/>
  <c r="AC103" s="1"/>
  <c r="Z102"/>
  <c r="W102"/>
  <c r="V102"/>
  <c r="Q102"/>
  <c r="N102"/>
  <c r="O102" s="1"/>
  <c r="AC102" s="1"/>
  <c r="Z101"/>
  <c r="W101"/>
  <c r="Y101" s="1"/>
  <c r="AA101" s="1"/>
  <c r="AB101" s="1"/>
  <c r="V101"/>
  <c r="Q101"/>
  <c r="N101"/>
  <c r="O101" s="1"/>
  <c r="AC101" s="1"/>
  <c r="Z100"/>
  <c r="W100"/>
  <c r="V100"/>
  <c r="Q100"/>
  <c r="N100"/>
  <c r="O100" s="1"/>
  <c r="AC100" s="1"/>
  <c r="Z99"/>
  <c r="W99"/>
  <c r="Y99" s="1"/>
  <c r="AA99" s="1"/>
  <c r="AB99" s="1"/>
  <c r="V99"/>
  <c r="Q99"/>
  <c r="N99"/>
  <c r="O99" s="1"/>
  <c r="AC99" s="1"/>
  <c r="Z98"/>
  <c r="W98"/>
  <c r="V98"/>
  <c r="Q98"/>
  <c r="N98"/>
  <c r="O98" s="1"/>
  <c r="AC98" s="1"/>
  <c r="Z97"/>
  <c r="W97"/>
  <c r="Y97" s="1"/>
  <c r="AA97" s="1"/>
  <c r="AB97" s="1"/>
  <c r="V97"/>
  <c r="Q97"/>
  <c r="P97"/>
  <c r="N97"/>
  <c r="O97" s="1"/>
  <c r="AC97" s="1"/>
  <c r="Z96"/>
  <c r="W96"/>
  <c r="Y96" s="1"/>
  <c r="AA96" s="1"/>
  <c r="AB96" s="1"/>
  <c r="V96"/>
  <c r="Q96"/>
  <c r="N96"/>
  <c r="O96" s="1"/>
  <c r="AC96" s="1"/>
  <c r="Z95"/>
  <c r="W95"/>
  <c r="Y95" s="1"/>
  <c r="V95"/>
  <c r="Q95"/>
  <c r="Z94"/>
  <c r="W94"/>
  <c r="Y94" s="1"/>
  <c r="V94"/>
  <c r="Q94"/>
  <c r="N94"/>
  <c r="O94" s="1"/>
  <c r="AC94" s="1"/>
  <c r="Z93"/>
  <c r="W93"/>
  <c r="Y93" s="1"/>
  <c r="AA93" s="1"/>
  <c r="AB93" s="1"/>
  <c r="V93"/>
  <c r="Q93"/>
  <c r="N93"/>
  <c r="O93" s="1"/>
  <c r="AC93" s="1"/>
  <c r="Z92"/>
  <c r="W92"/>
  <c r="Y92" s="1"/>
  <c r="V92"/>
  <c r="Q92"/>
  <c r="N92"/>
  <c r="O92" s="1"/>
  <c r="AC92" s="1"/>
  <c r="Z91"/>
  <c r="W91"/>
  <c r="Y91" s="1"/>
  <c r="AA91" s="1"/>
  <c r="AB91" s="1"/>
  <c r="V91"/>
  <c r="Q91"/>
  <c r="N91"/>
  <c r="O91" s="1"/>
  <c r="AC91" s="1"/>
  <c r="Z90"/>
  <c r="W90"/>
  <c r="Y90" s="1"/>
  <c r="V90"/>
  <c r="Q90"/>
  <c r="N90"/>
  <c r="O90" s="1"/>
  <c r="AC90" s="1"/>
  <c r="W89"/>
  <c r="Y89" s="1"/>
  <c r="V89"/>
  <c r="Q89"/>
  <c r="Z88"/>
  <c r="W88"/>
  <c r="V88"/>
  <c r="Q88"/>
  <c r="N88"/>
  <c r="O88" s="1"/>
  <c r="AC88" s="1"/>
  <c r="Z87"/>
  <c r="W87"/>
  <c r="Y87" s="1"/>
  <c r="AA87" s="1"/>
  <c r="AB87" s="1"/>
  <c r="V87"/>
  <c r="Q87"/>
  <c r="N87"/>
  <c r="O87" s="1"/>
  <c r="AC87" s="1"/>
  <c r="Z86"/>
  <c r="W86"/>
  <c r="V86"/>
  <c r="Q86"/>
  <c r="N86"/>
  <c r="O86" s="1"/>
  <c r="AC86" s="1"/>
  <c r="Z85"/>
  <c r="W85"/>
  <c r="Y85" s="1"/>
  <c r="AA85" s="1"/>
  <c r="AB85" s="1"/>
  <c r="V85"/>
  <c r="Q85"/>
  <c r="N85"/>
  <c r="O85" s="1"/>
  <c r="AC85" s="1"/>
  <c r="Z84"/>
  <c r="W84"/>
  <c r="V84"/>
  <c r="Q84"/>
  <c r="N84"/>
  <c r="O84" s="1"/>
  <c r="AC84" s="1"/>
  <c r="Z83"/>
  <c r="W83"/>
  <c r="Y83" s="1"/>
  <c r="AA83" s="1"/>
  <c r="AB83" s="1"/>
  <c r="V83"/>
  <c r="Q83"/>
  <c r="N83"/>
  <c r="O83" s="1"/>
  <c r="AC83" s="1"/>
  <c r="Z82"/>
  <c r="W82"/>
  <c r="V82"/>
  <c r="Q82"/>
  <c r="N82"/>
  <c r="O82" s="1"/>
  <c r="AC82" s="1"/>
  <c r="Z81"/>
  <c r="W81"/>
  <c r="Y81" s="1"/>
  <c r="AA81" s="1"/>
  <c r="AB81" s="1"/>
  <c r="V81"/>
  <c r="Q81"/>
  <c r="N81"/>
  <c r="O81" s="1"/>
  <c r="AC81" s="1"/>
  <c r="Z80"/>
  <c r="W80"/>
  <c r="Y80" s="1"/>
  <c r="V80"/>
  <c r="Q80"/>
  <c r="Z79"/>
  <c r="W79"/>
  <c r="Y79" s="1"/>
  <c r="V79"/>
  <c r="Q79"/>
  <c r="N79"/>
  <c r="O79" s="1"/>
  <c r="AC79" s="1"/>
  <c r="Z78"/>
  <c r="W78"/>
  <c r="V78"/>
  <c r="Q78"/>
  <c r="N78"/>
  <c r="O78" s="1"/>
  <c r="AC78" s="1"/>
  <c r="Z77"/>
  <c r="W77"/>
  <c r="X77" s="1"/>
  <c r="V77"/>
  <c r="Q77"/>
  <c r="N77"/>
  <c r="O77" s="1"/>
  <c r="AC77" s="1"/>
  <c r="AE77" s="1"/>
  <c r="Z76"/>
  <c r="W76"/>
  <c r="V76"/>
  <c r="Q76"/>
  <c r="N76"/>
  <c r="O76" s="1"/>
  <c r="AC76" s="1"/>
  <c r="Z75"/>
  <c r="W75"/>
  <c r="X75" s="1"/>
  <c r="V75"/>
  <c r="Q75"/>
  <c r="N75"/>
  <c r="O75" s="1"/>
  <c r="AC75" s="1"/>
  <c r="AE75" s="1"/>
  <c r="Z74"/>
  <c r="W74"/>
  <c r="Y74" s="1"/>
  <c r="AA74" s="1"/>
  <c r="AB74" s="1"/>
  <c r="V74"/>
  <c r="Q74"/>
  <c r="N74"/>
  <c r="O74" s="1"/>
  <c r="AC74" s="1"/>
  <c r="Z73"/>
  <c r="W73"/>
  <c r="X73" s="1"/>
  <c r="V73"/>
  <c r="Q73"/>
  <c r="N73"/>
  <c r="O73" s="1"/>
  <c r="AC73" s="1"/>
  <c r="AE73" s="1"/>
  <c r="Z72"/>
  <c r="W72"/>
  <c r="Y72" s="1"/>
  <c r="AA72" s="1"/>
  <c r="AB72" s="1"/>
  <c r="V72"/>
  <c r="Q72"/>
  <c r="N72"/>
  <c r="O72" s="1"/>
  <c r="AC72" s="1"/>
  <c r="Z71"/>
  <c r="W71"/>
  <c r="Y71" s="1"/>
  <c r="V71"/>
  <c r="Q71"/>
  <c r="Z70"/>
  <c r="W70"/>
  <c r="Y70" s="1"/>
  <c r="V70"/>
  <c r="Q70"/>
  <c r="N70"/>
  <c r="O70" s="1"/>
  <c r="AC70" s="1"/>
  <c r="Z69"/>
  <c r="W69"/>
  <c r="X69" s="1"/>
  <c r="V69"/>
  <c r="Q69"/>
  <c r="N69"/>
  <c r="O69" s="1"/>
  <c r="AC69" s="1"/>
  <c r="W68"/>
  <c r="Y68" s="1"/>
  <c r="V68"/>
  <c r="Q68"/>
  <c r="W67"/>
  <c r="Y67" s="1"/>
  <c r="V67"/>
  <c r="Q67"/>
  <c r="Z66"/>
  <c r="W66"/>
  <c r="Y66" s="1"/>
  <c r="V66"/>
  <c r="Q66"/>
  <c r="N66"/>
  <c r="O66" s="1"/>
  <c r="AC66" s="1"/>
  <c r="Z65"/>
  <c r="W65"/>
  <c r="X65" s="1"/>
  <c r="V65"/>
  <c r="Q65"/>
  <c r="N65"/>
  <c r="O65" s="1"/>
  <c r="AC65" s="1"/>
  <c r="AC64"/>
  <c r="AE64" s="1"/>
  <c r="Z64"/>
  <c r="W64"/>
  <c r="X64" s="1"/>
  <c r="V64"/>
  <c r="Q64"/>
  <c r="N64"/>
  <c r="Z63"/>
  <c r="W63"/>
  <c r="Y63" s="1"/>
  <c r="V63"/>
  <c r="Q63"/>
  <c r="AC62"/>
  <c r="Z62"/>
  <c r="W62"/>
  <c r="Y62" s="1"/>
  <c r="AA62" s="1"/>
  <c r="AB62" s="1"/>
  <c r="V62"/>
  <c r="Q62"/>
  <c r="Z61"/>
  <c r="W61"/>
  <c r="Y61" s="1"/>
  <c r="AA61" s="1"/>
  <c r="AB61" s="1"/>
  <c r="V61"/>
  <c r="Q61"/>
  <c r="N61"/>
  <c r="O61" s="1"/>
  <c r="AC61" s="1"/>
  <c r="Z60"/>
  <c r="W60"/>
  <c r="Y60" s="1"/>
  <c r="V60"/>
  <c r="N60"/>
  <c r="O60" s="1"/>
  <c r="AC60" s="1"/>
  <c r="Z59"/>
  <c r="W59"/>
  <c r="Y59" s="1"/>
  <c r="V59"/>
  <c r="N59"/>
  <c r="O59" s="1"/>
  <c r="AC59" s="1"/>
  <c r="Z58"/>
  <c r="W58"/>
  <c r="Y58" s="1"/>
  <c r="V58"/>
  <c r="Q58"/>
  <c r="Z57"/>
  <c r="W57"/>
  <c r="Y57" s="1"/>
  <c r="V57"/>
  <c r="Q57"/>
  <c r="Z56"/>
  <c r="W56"/>
  <c r="Y56" s="1"/>
  <c r="V56"/>
  <c r="Q56"/>
  <c r="N56"/>
  <c r="O56" s="1"/>
  <c r="AC56" s="1"/>
  <c r="Z55"/>
  <c r="W55"/>
  <c r="X55" s="1"/>
  <c r="V55"/>
  <c r="Q55"/>
  <c r="N55"/>
  <c r="O55" s="1"/>
  <c r="AC55" s="1"/>
  <c r="AE55" s="1"/>
  <c r="AC54"/>
  <c r="Z54"/>
  <c r="W54"/>
  <c r="Y54" s="1"/>
  <c r="V54"/>
  <c r="Q54"/>
  <c r="N54"/>
  <c r="Z53"/>
  <c r="W53"/>
  <c r="Y53" s="1"/>
  <c r="V53"/>
  <c r="Q53"/>
  <c r="Z52"/>
  <c r="W52"/>
  <c r="Y52" s="1"/>
  <c r="V52"/>
  <c r="Q52"/>
  <c r="N52"/>
  <c r="O52" s="1"/>
  <c r="AC52" s="1"/>
  <c r="Z51"/>
  <c r="W51"/>
  <c r="Y51" s="1"/>
  <c r="AA51" s="1"/>
  <c r="AB51" s="1"/>
  <c r="V51"/>
  <c r="Q51"/>
  <c r="N51"/>
  <c r="O51" s="1"/>
  <c r="AC51" s="1"/>
  <c r="Z50"/>
  <c r="W50"/>
  <c r="Y50" s="1"/>
  <c r="AA50" s="1"/>
  <c r="AB50" s="1"/>
  <c r="V50"/>
  <c r="Q50"/>
  <c r="N50"/>
  <c r="O50" s="1"/>
  <c r="AC50" s="1"/>
  <c r="Z49"/>
  <c r="W49"/>
  <c r="Y49" s="1"/>
  <c r="V49"/>
  <c r="Q49"/>
  <c r="N49"/>
  <c r="O49" s="1"/>
  <c r="AC49" s="1"/>
  <c r="Z48"/>
  <c r="W48"/>
  <c r="Y48" s="1"/>
  <c r="V48"/>
  <c r="N48"/>
  <c r="AC48" s="1"/>
  <c r="AE48" s="1"/>
  <c r="Z47"/>
  <c r="W47"/>
  <c r="Y47" s="1"/>
  <c r="V47"/>
  <c r="Q47"/>
  <c r="N47"/>
  <c r="O47" s="1"/>
  <c r="AC47" s="1"/>
  <c r="Z46"/>
  <c r="W46"/>
  <c r="Y46" s="1"/>
  <c r="AA46" s="1"/>
  <c r="AB46" s="1"/>
  <c r="V46"/>
  <c r="Q46"/>
  <c r="N46"/>
  <c r="O46" s="1"/>
  <c r="AC46" s="1"/>
  <c r="Z45"/>
  <c r="W45"/>
  <c r="Y45" s="1"/>
  <c r="AA45" s="1"/>
  <c r="AB45" s="1"/>
  <c r="V45"/>
  <c r="Q45"/>
  <c r="N45"/>
  <c r="O45" s="1"/>
  <c r="AC45" s="1"/>
  <c r="W44"/>
  <c r="Y44" s="1"/>
  <c r="V44"/>
  <c r="Q44"/>
  <c r="W43"/>
  <c r="Y43" s="1"/>
  <c r="V43"/>
  <c r="Q43"/>
  <c r="Z42"/>
  <c r="W42"/>
  <c r="Y42" s="1"/>
  <c r="AA42" s="1"/>
  <c r="AB42" s="1"/>
  <c r="V42"/>
  <c r="Q42"/>
  <c r="N42"/>
  <c r="O42" s="1"/>
  <c r="AC42" s="1"/>
  <c r="AC41"/>
  <c r="Z41"/>
  <c r="W41"/>
  <c r="Y41" s="1"/>
  <c r="V41"/>
  <c r="Q41"/>
  <c r="N41"/>
  <c r="Z40"/>
  <c r="W40"/>
  <c r="Y40" s="1"/>
  <c r="V40"/>
  <c r="Q40"/>
  <c r="P40"/>
  <c r="N40"/>
  <c r="O40" s="1"/>
  <c r="AC40" s="1"/>
  <c r="Z39"/>
  <c r="W39"/>
  <c r="Y39" s="1"/>
  <c r="AA39" s="1"/>
  <c r="AB39" s="1"/>
  <c r="V39"/>
  <c r="Q39"/>
  <c r="Z38"/>
  <c r="W38"/>
  <c r="Y38" s="1"/>
  <c r="AA38" s="1"/>
  <c r="AB38" s="1"/>
  <c r="V38"/>
  <c r="Q38"/>
  <c r="Z37"/>
  <c r="W37"/>
  <c r="Y37" s="1"/>
  <c r="AA37" s="1"/>
  <c r="AB37" s="1"/>
  <c r="V37"/>
  <c r="Q37"/>
  <c r="N37"/>
  <c r="O37" s="1"/>
  <c r="AC37" s="1"/>
  <c r="Z36"/>
  <c r="W36"/>
  <c r="Y36" s="1"/>
  <c r="V36"/>
  <c r="P36"/>
  <c r="Q36" s="1"/>
  <c r="N36"/>
  <c r="O36" s="1"/>
  <c r="AC36" s="1"/>
  <c r="Z35"/>
  <c r="W35"/>
  <c r="Y35" s="1"/>
  <c r="V35"/>
  <c r="Q35"/>
  <c r="N35"/>
  <c r="O35" s="1"/>
  <c r="AC35" s="1"/>
  <c r="Z34"/>
  <c r="W34"/>
  <c r="Y34" s="1"/>
  <c r="AA34" s="1"/>
  <c r="AB34" s="1"/>
  <c r="V34"/>
  <c r="Q34"/>
  <c r="N34"/>
  <c r="O34" s="1"/>
  <c r="AC34" s="1"/>
  <c r="Z33"/>
  <c r="W33"/>
  <c r="Y33" s="1"/>
  <c r="AA33" s="1"/>
  <c r="AB33" s="1"/>
  <c r="V33"/>
  <c r="Q33"/>
  <c r="AC32"/>
  <c r="Z32"/>
  <c r="W32"/>
  <c r="Y32" s="1"/>
  <c r="V32"/>
  <c r="Q32"/>
  <c r="N32"/>
  <c r="Z31"/>
  <c r="W31"/>
  <c r="Y31" s="1"/>
  <c r="V31"/>
  <c r="Q31"/>
  <c r="P31"/>
  <c r="N31"/>
  <c r="O31" s="1"/>
  <c r="AC31" s="1"/>
  <c r="Z30"/>
  <c r="W30"/>
  <c r="Y30" s="1"/>
  <c r="AA30" s="1"/>
  <c r="AB30" s="1"/>
  <c r="V30"/>
  <c r="Q30"/>
  <c r="N30"/>
  <c r="O30" s="1"/>
  <c r="AC30" s="1"/>
  <c r="Z29"/>
  <c r="W29"/>
  <c r="Y29" s="1"/>
  <c r="V29"/>
  <c r="Q29"/>
  <c r="N29"/>
  <c r="O29" s="1"/>
  <c r="AC29" s="1"/>
  <c r="Z28"/>
  <c r="W28"/>
  <c r="Y28" s="1"/>
  <c r="V28"/>
  <c r="Q28"/>
  <c r="Z27"/>
  <c r="W27"/>
  <c r="Y27" s="1"/>
  <c r="V27"/>
  <c r="Q27"/>
  <c r="N27"/>
  <c r="O27" s="1"/>
  <c r="AC27" s="1"/>
  <c r="Z26"/>
  <c r="W26"/>
  <c r="Y26" s="1"/>
  <c r="AA26" s="1"/>
  <c r="AB26" s="1"/>
  <c r="V26"/>
  <c r="N26"/>
  <c r="O26" s="1"/>
  <c r="AC26" s="1"/>
  <c r="Z25"/>
  <c r="W25"/>
  <c r="Y25" s="1"/>
  <c r="AA25" s="1"/>
  <c r="AB25" s="1"/>
  <c r="V25"/>
  <c r="Q25"/>
  <c r="N25"/>
  <c r="O25" s="1"/>
  <c r="AC25" s="1"/>
  <c r="Z24"/>
  <c r="W24"/>
  <c r="Y24" s="1"/>
  <c r="V24"/>
  <c r="Q24"/>
  <c r="N24"/>
  <c r="O24" s="1"/>
  <c r="AC24" s="1"/>
  <c r="Z23"/>
  <c r="W23"/>
  <c r="Y23" s="1"/>
  <c r="AA23" s="1"/>
  <c r="AB23" s="1"/>
  <c r="V23"/>
  <c r="Q23"/>
  <c r="N23"/>
  <c r="O23" s="1"/>
  <c r="AC23" s="1"/>
  <c r="Z22"/>
  <c r="W22"/>
  <c r="Y22" s="1"/>
  <c r="V22"/>
  <c r="Q22"/>
  <c r="N22"/>
  <c r="O22" s="1"/>
  <c r="AC22" s="1"/>
  <c r="Z21"/>
  <c r="W21"/>
  <c r="Y21" s="1"/>
  <c r="AA21" s="1"/>
  <c r="AB21" s="1"/>
  <c r="V21"/>
  <c r="Q21"/>
  <c r="N21"/>
  <c r="O21" s="1"/>
  <c r="AC21" s="1"/>
  <c r="Z20"/>
  <c r="W20"/>
  <c r="Y20" s="1"/>
  <c r="V20"/>
  <c r="Q20"/>
  <c r="N20"/>
  <c r="O20" s="1"/>
  <c r="AC20" s="1"/>
  <c r="Z19"/>
  <c r="W19"/>
  <c r="Y19" s="1"/>
  <c r="AA19" s="1"/>
  <c r="AB19" s="1"/>
  <c r="V19"/>
  <c r="Q19"/>
  <c r="N19"/>
  <c r="O19" s="1"/>
  <c r="AC19" s="1"/>
  <c r="Z18"/>
  <c r="W18"/>
  <c r="Y18" s="1"/>
  <c r="V18"/>
  <c r="Q18"/>
  <c r="N18"/>
  <c r="O18" s="1"/>
  <c r="AC18" s="1"/>
  <c r="W17"/>
  <c r="Y17" s="1"/>
  <c r="V17"/>
  <c r="Q17"/>
  <c r="W16"/>
  <c r="Y16" s="1"/>
  <c r="V16"/>
  <c r="Q16"/>
  <c r="Z15"/>
  <c r="W15"/>
  <c r="Y15" s="1"/>
  <c r="AA15" s="1"/>
  <c r="AB15" s="1"/>
  <c r="V15"/>
  <c r="Q15"/>
  <c r="N15"/>
  <c r="O15" s="1"/>
  <c r="AC15" s="1"/>
  <c r="Z14"/>
  <c r="W14"/>
  <c r="Y14" s="1"/>
  <c r="V14"/>
  <c r="Q14"/>
  <c r="N14"/>
  <c r="O14" s="1"/>
  <c r="AC14" s="1"/>
  <c r="W13"/>
  <c r="Y13" s="1"/>
  <c r="V13"/>
  <c r="Q13"/>
  <c r="Z12"/>
  <c r="W12"/>
  <c r="Y12" s="1"/>
  <c r="V12"/>
  <c r="Q12"/>
  <c r="N12"/>
  <c r="O12" s="1"/>
  <c r="AC12" s="1"/>
  <c r="Z11"/>
  <c r="W11"/>
  <c r="Y11" s="1"/>
  <c r="AA11" s="1"/>
  <c r="AB11" s="1"/>
  <c r="V11"/>
  <c r="Q11"/>
  <c r="N11"/>
  <c r="O11" s="1"/>
  <c r="AC11" s="1"/>
  <c r="Z10"/>
  <c r="W10"/>
  <c r="Y10" s="1"/>
  <c r="V10"/>
  <c r="Q10"/>
  <c r="N10"/>
  <c r="O10" s="1"/>
  <c r="AC10" s="1"/>
  <c r="Z9"/>
  <c r="W9"/>
  <c r="Y9" s="1"/>
  <c r="AA9" s="1"/>
  <c r="AB9" s="1"/>
  <c r="V9"/>
  <c r="Q9"/>
  <c r="N9"/>
  <c r="O9" s="1"/>
  <c r="AC9" s="1"/>
  <c r="Z8"/>
  <c r="W8"/>
  <c r="Y8" s="1"/>
  <c r="V8"/>
  <c r="Q8"/>
  <c r="Z7"/>
  <c r="W7"/>
  <c r="Y7" s="1"/>
  <c r="V7"/>
  <c r="Q7"/>
  <c r="N7"/>
  <c r="O7" s="1"/>
  <c r="AC7" s="1"/>
  <c r="Z6"/>
  <c r="W6"/>
  <c r="Y6" s="1"/>
  <c r="AA6" s="1"/>
  <c r="AB6" s="1"/>
  <c r="V6"/>
  <c r="Q6"/>
  <c r="P6"/>
  <c r="N6"/>
  <c r="O6" s="1"/>
  <c r="AC6" s="1"/>
  <c r="Z5"/>
  <c r="W5"/>
  <c r="X5" s="1"/>
  <c r="V5"/>
  <c r="Q5"/>
  <c r="N5"/>
  <c r="O5" s="1"/>
  <c r="AC5" s="1"/>
  <c r="AE5" s="1"/>
  <c r="AC4"/>
  <c r="Z4"/>
  <c r="W4"/>
  <c r="V4"/>
  <c r="Q4"/>
  <c r="N4"/>
  <c r="Z3"/>
  <c r="W3"/>
  <c r="V3"/>
  <c r="Q3"/>
  <c r="N3"/>
  <c r="O3" s="1"/>
  <c r="AC3" s="1"/>
  <c r="AH3" s="1"/>
  <c r="Z2"/>
  <c r="W2"/>
  <c r="Y2" s="1"/>
  <c r="AA2" s="1"/>
  <c r="AB2" s="1"/>
  <c r="V2"/>
  <c r="Q2"/>
  <c r="N2"/>
  <c r="O2" s="1"/>
  <c r="AC2" s="1"/>
  <c r="AH1"/>
  <c r="O89" i="3" l="1"/>
  <c r="O62"/>
  <c r="Q62" s="1"/>
  <c r="I91"/>
  <c r="P60" i="2"/>
  <c r="Q60" s="1"/>
  <c r="I50" i="3"/>
  <c r="I10"/>
  <c r="I54"/>
  <c r="I46"/>
  <c r="I42"/>
  <c r="I18"/>
  <c r="P59" i="2"/>
  <c r="Q59" s="1"/>
  <c r="V91" i="3"/>
  <c r="V54"/>
  <c r="X54" s="1"/>
  <c r="V50"/>
  <c r="X50" s="1"/>
  <c r="V14"/>
  <c r="V46"/>
  <c r="X46" s="1"/>
  <c r="V22"/>
  <c r="V10"/>
  <c r="P115" i="2"/>
  <c r="Q115" s="1"/>
  <c r="V26" i="3"/>
  <c r="V30"/>
  <c r="N18"/>
  <c r="N12"/>
  <c r="V34"/>
  <c r="AM44"/>
  <c r="AM50"/>
  <c r="V18"/>
  <c r="D58"/>
  <c r="D44"/>
  <c r="D46" s="1"/>
  <c r="U58"/>
  <c r="U52"/>
  <c r="U48" s="1"/>
  <c r="AA7" i="2"/>
  <c r="AB7" s="1"/>
  <c r="AA8"/>
  <c r="AB8" s="1"/>
  <c r="AA12"/>
  <c r="AB12" s="1"/>
  <c r="AA14"/>
  <c r="AB14" s="1"/>
  <c r="AA18"/>
  <c r="AB18" s="1"/>
  <c r="AA22"/>
  <c r="AB22" s="1"/>
  <c r="AH32"/>
  <c r="AH41"/>
  <c r="X26" i="3"/>
  <c r="N38"/>
  <c r="L91"/>
  <c r="L22"/>
  <c r="N22" s="1"/>
  <c r="O91"/>
  <c r="O42"/>
  <c r="Q42" s="1"/>
  <c r="O18"/>
  <c r="Q18" s="1"/>
  <c r="AB91"/>
  <c r="AB10"/>
  <c r="P26" i="2"/>
  <c r="Q26" s="1"/>
  <c r="AA29"/>
  <c r="AB29" s="1"/>
  <c r="AA32"/>
  <c r="AB32" s="1"/>
  <c r="AA36"/>
  <c r="AB36" s="1"/>
  <c r="AA41"/>
  <c r="AB41" s="1"/>
  <c r="AA49"/>
  <c r="AB49" s="1"/>
  <c r="AA54"/>
  <c r="AB54" s="1"/>
  <c r="AA59"/>
  <c r="AB59" s="1"/>
  <c r="AA60"/>
  <c r="AB60" s="1"/>
  <c r="AA92"/>
  <c r="AB92" s="1"/>
  <c r="AA109"/>
  <c r="AB109" s="1"/>
  <c r="AA116"/>
  <c r="AB116" s="1"/>
  <c r="AA117"/>
  <c r="AB117" s="1"/>
  <c r="AA122"/>
  <c r="AB122" s="1"/>
  <c r="AA127"/>
  <c r="AB127" s="1"/>
  <c r="AA131"/>
  <c r="AB131" s="1"/>
  <c r="Y134"/>
  <c r="AA134" s="1"/>
  <c r="AB134" s="1"/>
  <c r="AA142"/>
  <c r="AB142" s="1"/>
  <c r="AA146"/>
  <c r="AB146" s="1"/>
  <c r="AA148"/>
  <c r="AB148" s="1"/>
  <c r="AA152"/>
  <c r="AB152" s="1"/>
  <c r="AA156"/>
  <c r="AB156" s="1"/>
  <c r="AA160"/>
  <c r="AB160" s="1"/>
  <c r="AA167"/>
  <c r="AB167" s="1"/>
  <c r="AA169"/>
  <c r="AB169" s="1"/>
  <c r="G46" i="3"/>
  <c r="K54"/>
  <c r="AG58"/>
  <c r="AG52"/>
  <c r="AG48" s="1"/>
  <c r="AH62"/>
  <c r="AA10" i="2"/>
  <c r="AB10" s="1"/>
  <c r="AA20"/>
  <c r="AB20" s="1"/>
  <c r="AA24"/>
  <c r="AB24" s="1"/>
  <c r="AA27"/>
  <c r="AB27" s="1"/>
  <c r="AA28"/>
  <c r="AB28" s="1"/>
  <c r="AA31"/>
  <c r="AB31" s="1"/>
  <c r="AA35"/>
  <c r="AB35" s="1"/>
  <c r="AA40"/>
  <c r="AB40" s="1"/>
  <c r="AA47"/>
  <c r="AB47" s="1"/>
  <c r="AA48"/>
  <c r="AB48" s="1"/>
  <c r="AA52"/>
  <c r="AB52" s="1"/>
  <c r="AA53"/>
  <c r="AB53" s="1"/>
  <c r="AA56"/>
  <c r="AB56" s="1"/>
  <c r="AA58"/>
  <c r="AB58" s="1"/>
  <c r="AA63"/>
  <c r="AB63" s="1"/>
  <c r="AA66"/>
  <c r="AB66" s="1"/>
  <c r="AA70"/>
  <c r="AB70" s="1"/>
  <c r="AA71"/>
  <c r="AB71" s="1"/>
  <c r="AA79"/>
  <c r="AB79" s="1"/>
  <c r="AA80"/>
  <c r="AB80" s="1"/>
  <c r="AA90"/>
  <c r="AB90" s="1"/>
  <c r="AA94"/>
  <c r="AB94" s="1"/>
  <c r="AA95"/>
  <c r="AB95" s="1"/>
  <c r="AA110"/>
  <c r="AB110" s="1"/>
  <c r="AA120"/>
  <c r="AB120" s="1"/>
  <c r="AA129"/>
  <c r="AB129" s="1"/>
  <c r="AA133"/>
  <c r="AB133" s="1"/>
  <c r="AA137"/>
  <c r="AB137" s="1"/>
  <c r="AA144"/>
  <c r="AB144" s="1"/>
  <c r="AA150"/>
  <c r="AB150" s="1"/>
  <c r="AA154"/>
  <c r="AB154" s="1"/>
  <c r="AA158"/>
  <c r="AB158" s="1"/>
  <c r="AA162"/>
  <c r="AB162" s="1"/>
  <c r="Y69"/>
  <c r="AA69" s="1"/>
  <c r="AB69" s="1"/>
  <c r="X91"/>
  <c r="AD91" s="1"/>
  <c r="AF91" s="1"/>
  <c r="X93"/>
  <c r="AD93" s="1"/>
  <c r="AF93" s="1"/>
  <c r="X113"/>
  <c r="AD113" s="1"/>
  <c r="AF113" s="1"/>
  <c r="X155"/>
  <c r="AD155" s="1"/>
  <c r="AF155" s="1"/>
  <c r="Y161"/>
  <c r="AA161" s="1"/>
  <c r="AB161" s="1"/>
  <c r="X42"/>
  <c r="AD42" s="1"/>
  <c r="AF42" s="1"/>
  <c r="X46"/>
  <c r="AD46" s="1"/>
  <c r="AF46" s="1"/>
  <c r="Q48"/>
  <c r="X54"/>
  <c r="AD54" s="1"/>
  <c r="AF54" s="1"/>
  <c r="X56"/>
  <c r="AD56" s="1"/>
  <c r="AF56" s="1"/>
  <c r="X59"/>
  <c r="AD59" s="1"/>
  <c r="AF59" s="1"/>
  <c r="Y130"/>
  <c r="AA130" s="1"/>
  <c r="AB130" s="1"/>
  <c r="Y138"/>
  <c r="AA138" s="1"/>
  <c r="AB138" s="1"/>
  <c r="Y5"/>
  <c r="AA5" s="1"/>
  <c r="AB5" s="1"/>
  <c r="X35"/>
  <c r="AD35" s="1"/>
  <c r="AF35" s="1"/>
  <c r="Y157"/>
  <c r="AA157" s="1"/>
  <c r="AB157" s="1"/>
  <c r="X36"/>
  <c r="AD36" s="1"/>
  <c r="AF36" s="1"/>
  <c r="Y65"/>
  <c r="AA65" s="1"/>
  <c r="AB65" s="1"/>
  <c r="X116"/>
  <c r="AD116" s="1"/>
  <c r="AF116" s="1"/>
  <c r="X120"/>
  <c r="AD120" s="1"/>
  <c r="AF120" s="1"/>
  <c r="X122"/>
  <c r="AD122" s="1"/>
  <c r="AF122" s="1"/>
  <c r="X123"/>
  <c r="AD123" s="1"/>
  <c r="AF123" s="1"/>
  <c r="Y125"/>
  <c r="AA125" s="1"/>
  <c r="AB125" s="1"/>
  <c r="Y128"/>
  <c r="AA128" s="1"/>
  <c r="AB128" s="1"/>
  <c r="Y132"/>
  <c r="AA132" s="1"/>
  <c r="AB132" s="1"/>
  <c r="Y136"/>
  <c r="AA136" s="1"/>
  <c r="AB136" s="1"/>
  <c r="Y140"/>
  <c r="AA140" s="1"/>
  <c r="AB140" s="1"/>
  <c r="Y159"/>
  <c r="AA159" s="1"/>
  <c r="AB159" s="1"/>
  <c r="X163"/>
  <c r="AD163" s="1"/>
  <c r="AF163" s="1"/>
  <c r="X7"/>
  <c r="AD7" s="1"/>
  <c r="AF7" s="1"/>
  <c r="X27"/>
  <c r="AD27" s="1"/>
  <c r="AF27" s="1"/>
  <c r="Y82"/>
  <c r="AA82" s="1"/>
  <c r="AB82" s="1"/>
  <c r="X82"/>
  <c r="AD82" s="1"/>
  <c r="AF82" s="1"/>
  <c r="Y84"/>
  <c r="AA84" s="1"/>
  <c r="AB84" s="1"/>
  <c r="X84"/>
  <c r="AD84" s="1"/>
  <c r="AF84" s="1"/>
  <c r="Y86"/>
  <c r="AA86" s="1"/>
  <c r="AB86" s="1"/>
  <c r="X86"/>
  <c r="AD86" s="1"/>
  <c r="AF86" s="1"/>
  <c r="Y88"/>
  <c r="AA88" s="1"/>
  <c r="AB88" s="1"/>
  <c r="X88"/>
  <c r="AD88" s="1"/>
  <c r="AF88" s="1"/>
  <c r="Y98"/>
  <c r="AA98" s="1"/>
  <c r="AB98" s="1"/>
  <c r="X98"/>
  <c r="AD98" s="1"/>
  <c r="AF98" s="1"/>
  <c r="Y100"/>
  <c r="AA100" s="1"/>
  <c r="AB100" s="1"/>
  <c r="X100"/>
  <c r="AD100" s="1"/>
  <c r="AF100" s="1"/>
  <c r="Y102"/>
  <c r="AA102" s="1"/>
  <c r="AB102" s="1"/>
  <c r="X102"/>
  <c r="AD102" s="1"/>
  <c r="AF102" s="1"/>
  <c r="Y104"/>
  <c r="AA104" s="1"/>
  <c r="AB104" s="1"/>
  <c r="X104"/>
  <c r="AD104" s="1"/>
  <c r="AF104" s="1"/>
  <c r="Y106"/>
  <c r="AA106" s="1"/>
  <c r="AB106" s="1"/>
  <c r="X106"/>
  <c r="AD106" s="1"/>
  <c r="AF106" s="1"/>
  <c r="X2"/>
  <c r="AD2" s="1"/>
  <c r="AF2" s="1"/>
  <c r="X9"/>
  <c r="AD9" s="1"/>
  <c r="AF9" s="1"/>
  <c r="X11"/>
  <c r="AD11" s="1"/>
  <c r="AF11" s="1"/>
  <c r="X14"/>
  <c r="AD14" s="1"/>
  <c r="AF14" s="1"/>
  <c r="X18"/>
  <c r="AD18" s="1"/>
  <c r="AF18" s="1"/>
  <c r="X20"/>
  <c r="AD20" s="1"/>
  <c r="AF20" s="1"/>
  <c r="X22"/>
  <c r="X24"/>
  <c r="AD24" s="1"/>
  <c r="AF24" s="1"/>
  <c r="X29"/>
  <c r="AD29" s="1"/>
  <c r="AF29" s="1"/>
  <c r="X50"/>
  <c r="AD50" s="1"/>
  <c r="AF50" s="1"/>
  <c r="X52"/>
  <c r="AD52" s="1"/>
  <c r="AF52" s="1"/>
  <c r="X60"/>
  <c r="AD60" s="1"/>
  <c r="AF60" s="1"/>
  <c r="X62"/>
  <c r="AD62" s="1"/>
  <c r="AF62" s="1"/>
  <c r="X66"/>
  <c r="AD66" s="1"/>
  <c r="AF66" s="1"/>
  <c r="X70"/>
  <c r="AD70" s="1"/>
  <c r="AF70" s="1"/>
  <c r="X72"/>
  <c r="AD72" s="1"/>
  <c r="AF72" s="1"/>
  <c r="X74"/>
  <c r="AD74" s="1"/>
  <c r="AF74" s="1"/>
  <c r="Y76"/>
  <c r="AA76" s="1"/>
  <c r="AB76" s="1"/>
  <c r="X76"/>
  <c r="AD76" s="1"/>
  <c r="AF76" s="1"/>
  <c r="Y78"/>
  <c r="AA78" s="1"/>
  <c r="AB78" s="1"/>
  <c r="X78"/>
  <c r="AD78" s="1"/>
  <c r="AF78" s="1"/>
  <c r="X118"/>
  <c r="AD118" s="1"/>
  <c r="AF118" s="1"/>
  <c r="X124"/>
  <c r="AD124" s="1"/>
  <c r="AF124" s="1"/>
  <c r="X127"/>
  <c r="AD127" s="1"/>
  <c r="AF127" s="1"/>
  <c r="X129"/>
  <c r="AD129" s="1"/>
  <c r="AF129" s="1"/>
  <c r="X131"/>
  <c r="AD131" s="1"/>
  <c r="AF131" s="1"/>
  <c r="X133"/>
  <c r="AD133" s="1"/>
  <c r="AF133" s="1"/>
  <c r="X135"/>
  <c r="AD135" s="1"/>
  <c r="AF135" s="1"/>
  <c r="X137"/>
  <c r="AD137" s="1"/>
  <c r="AF137" s="1"/>
  <c r="X139"/>
  <c r="AD139" s="1"/>
  <c r="AF139" s="1"/>
  <c r="X141"/>
  <c r="AD141" s="1"/>
  <c r="AF141" s="1"/>
  <c r="X143"/>
  <c r="AD143" s="1"/>
  <c r="AF143" s="1"/>
  <c r="X145"/>
  <c r="AD145" s="1"/>
  <c r="AF145" s="1"/>
  <c r="X148"/>
  <c r="AD148" s="1"/>
  <c r="AF148" s="1"/>
  <c r="X150"/>
  <c r="AD150" s="1"/>
  <c r="AF150" s="1"/>
  <c r="X152"/>
  <c r="AD152" s="1"/>
  <c r="AF152" s="1"/>
  <c r="X154"/>
  <c r="AD154" s="1"/>
  <c r="AF154" s="1"/>
  <c r="X156"/>
  <c r="AD156" s="1"/>
  <c r="AF156" s="1"/>
  <c r="X158"/>
  <c r="AD158" s="1"/>
  <c r="AF158" s="1"/>
  <c r="X160"/>
  <c r="AD160" s="1"/>
  <c r="AF160" s="1"/>
  <c r="X162"/>
  <c r="AD162" s="1"/>
  <c r="AF162" s="1"/>
  <c r="X166"/>
  <c r="AD166" s="1"/>
  <c r="AF166" s="1"/>
  <c r="X169"/>
  <c r="AD169" s="1"/>
  <c r="AF169" s="1"/>
  <c r="AH2"/>
  <c r="AE2"/>
  <c r="X4"/>
  <c r="AD4" s="1"/>
  <c r="AF4" s="1"/>
  <c r="Y4"/>
  <c r="AA4" s="1"/>
  <c r="AB4" s="1"/>
  <c r="AE4"/>
  <c r="X3"/>
  <c r="AD3" s="1"/>
  <c r="AF3" s="1"/>
  <c r="Y3"/>
  <c r="AA3" s="1"/>
  <c r="AB3" s="1"/>
  <c r="AE3"/>
  <c r="AD5"/>
  <c r="AF5" s="1"/>
  <c r="AH5"/>
  <c r="AH7"/>
  <c r="AE7"/>
  <c r="AH27"/>
  <c r="AE27"/>
  <c r="AH34"/>
  <c r="AE34"/>
  <c r="AH35"/>
  <c r="AE35"/>
  <c r="AH36"/>
  <c r="AE36"/>
  <c r="AH37"/>
  <c r="AE37"/>
  <c r="AH42"/>
  <c r="AE42"/>
  <c r="AH45"/>
  <c r="AE45"/>
  <c r="AH46"/>
  <c r="AE46"/>
  <c r="AH47"/>
  <c r="AE47"/>
  <c r="AH6"/>
  <c r="AE6"/>
  <c r="AH9"/>
  <c r="AE9"/>
  <c r="AH10"/>
  <c r="AE10"/>
  <c r="AH11"/>
  <c r="AE11"/>
  <c r="AH12"/>
  <c r="AE12"/>
  <c r="AH14"/>
  <c r="AE14"/>
  <c r="AH15"/>
  <c r="AE15"/>
  <c r="AH18"/>
  <c r="AE18"/>
  <c r="AH19"/>
  <c r="AE19"/>
  <c r="AH20"/>
  <c r="AE20"/>
  <c r="AH21"/>
  <c r="AE21"/>
  <c r="AD22"/>
  <c r="AF22" s="1"/>
  <c r="AH22"/>
  <c r="AE22"/>
  <c r="AH23"/>
  <c r="AE23"/>
  <c r="AH24"/>
  <c r="AE24"/>
  <c r="AH25"/>
  <c r="AE25"/>
  <c r="AH26"/>
  <c r="AE26"/>
  <c r="AH29"/>
  <c r="AE29"/>
  <c r="AH30"/>
  <c r="AE30"/>
  <c r="AH31"/>
  <c r="AE31"/>
  <c r="AH40"/>
  <c r="AE40"/>
  <c r="AH49"/>
  <c r="AE49"/>
  <c r="AH50"/>
  <c r="AE50"/>
  <c r="AH51"/>
  <c r="AE51"/>
  <c r="AH52"/>
  <c r="AE52"/>
  <c r="AE61"/>
  <c r="AH61"/>
  <c r="AD65"/>
  <c r="AF65" s="1"/>
  <c r="AE65"/>
  <c r="AH65"/>
  <c r="AD69"/>
  <c r="AF69" s="1"/>
  <c r="AE69"/>
  <c r="AH69"/>
  <c r="X6"/>
  <c r="AD6" s="1"/>
  <c r="AF6" s="1"/>
  <c r="X10"/>
  <c r="AD10" s="1"/>
  <c r="AF10" s="1"/>
  <c r="X12"/>
  <c r="AD12" s="1"/>
  <c r="AF12" s="1"/>
  <c r="X15"/>
  <c r="AD15" s="1"/>
  <c r="AF15" s="1"/>
  <c r="X19"/>
  <c r="AD19" s="1"/>
  <c r="AF19" s="1"/>
  <c r="X21"/>
  <c r="AD21" s="1"/>
  <c r="AF21" s="1"/>
  <c r="X23"/>
  <c r="AD23" s="1"/>
  <c r="AF23" s="1"/>
  <c r="X25"/>
  <c r="AD25" s="1"/>
  <c r="AF25" s="1"/>
  <c r="X26"/>
  <c r="AD26" s="1"/>
  <c r="AF26" s="1"/>
  <c r="X30"/>
  <c r="AD30" s="1"/>
  <c r="AF30" s="1"/>
  <c r="X31"/>
  <c r="AD31" s="1"/>
  <c r="AF31" s="1"/>
  <c r="X32"/>
  <c r="AD32" s="1"/>
  <c r="AF32" s="1"/>
  <c r="X34"/>
  <c r="AD34" s="1"/>
  <c r="AF34" s="1"/>
  <c r="X37"/>
  <c r="AD37" s="1"/>
  <c r="AF37" s="1"/>
  <c r="X40"/>
  <c r="AD40" s="1"/>
  <c r="AF40" s="1"/>
  <c r="X41"/>
  <c r="AD41" s="1"/>
  <c r="AF41" s="1"/>
  <c r="X45"/>
  <c r="AD45" s="1"/>
  <c r="AF45" s="1"/>
  <c r="X47"/>
  <c r="AD47" s="1"/>
  <c r="AF47" s="1"/>
  <c r="X48"/>
  <c r="AD48" s="1"/>
  <c r="AF48" s="1"/>
  <c r="X49"/>
  <c r="AD49" s="1"/>
  <c r="AF49" s="1"/>
  <c r="X51"/>
  <c r="AD51" s="1"/>
  <c r="AF51" s="1"/>
  <c r="Y55"/>
  <c r="AA55" s="1"/>
  <c r="AB55" s="1"/>
  <c r="AA57"/>
  <c r="AB57" s="1"/>
  <c r="AH60"/>
  <c r="AE60"/>
  <c r="W173"/>
  <c r="X61"/>
  <c r="AD61" s="1"/>
  <c r="AF61" s="1"/>
  <c r="Y64"/>
  <c r="AA64" s="1"/>
  <c r="AB64" s="1"/>
  <c r="AH66"/>
  <c r="AE66"/>
  <c r="AH70"/>
  <c r="AE70"/>
  <c r="Y73"/>
  <c r="AA73" s="1"/>
  <c r="AB73" s="1"/>
  <c r="Y75"/>
  <c r="AA75" s="1"/>
  <c r="AB75" s="1"/>
  <c r="Y77"/>
  <c r="AA77" s="1"/>
  <c r="AB77" s="1"/>
  <c r="AH78"/>
  <c r="AE78"/>
  <c r="AH79"/>
  <c r="AE79"/>
  <c r="AH81"/>
  <c r="AE81"/>
  <c r="AH82"/>
  <c r="AE82"/>
  <c r="AH83"/>
  <c r="AE83"/>
  <c r="AH84"/>
  <c r="AE84"/>
  <c r="AH85"/>
  <c r="AE85"/>
  <c r="AH86"/>
  <c r="AE86"/>
  <c r="AH87"/>
  <c r="AE87"/>
  <c r="AH88"/>
  <c r="AE88"/>
  <c r="AH98"/>
  <c r="AE98"/>
  <c r="AH99"/>
  <c r="AE99"/>
  <c r="AH100"/>
  <c r="AE100"/>
  <c r="AH101"/>
  <c r="AE101"/>
  <c r="AH102"/>
  <c r="AE102"/>
  <c r="AH103"/>
  <c r="AE103"/>
  <c r="AH104"/>
  <c r="AE104"/>
  <c r="AH105"/>
  <c r="AE105"/>
  <c r="AH106"/>
  <c r="AE106"/>
  <c r="AH107"/>
  <c r="AE107"/>
  <c r="AH109"/>
  <c r="AE109"/>
  <c r="AH110"/>
  <c r="AE110"/>
  <c r="AH115"/>
  <c r="AE115"/>
  <c r="AH118"/>
  <c r="AE118"/>
  <c r="AE32"/>
  <c r="AE41"/>
  <c r="AH54"/>
  <c r="AD55"/>
  <c r="AF55" s="1"/>
  <c r="AH55"/>
  <c r="AH56"/>
  <c r="AE56"/>
  <c r="AH59"/>
  <c r="AE59"/>
  <c r="AD64"/>
  <c r="AF64" s="1"/>
  <c r="AH72"/>
  <c r="AE72"/>
  <c r="AD73"/>
  <c r="AF73" s="1"/>
  <c r="AH73"/>
  <c r="AH74"/>
  <c r="AE74"/>
  <c r="AD75"/>
  <c r="AF75" s="1"/>
  <c r="AH75"/>
  <c r="AH76"/>
  <c r="AE76"/>
  <c r="AH77"/>
  <c r="AD77"/>
  <c r="AF77" s="1"/>
  <c r="AH90"/>
  <c r="AE90"/>
  <c r="AH91"/>
  <c r="AE91"/>
  <c r="AH92"/>
  <c r="AE92"/>
  <c r="AH93"/>
  <c r="AE93"/>
  <c r="AH94"/>
  <c r="AE94"/>
  <c r="AH96"/>
  <c r="AE96"/>
  <c r="AH97"/>
  <c r="AE97"/>
  <c r="AH113"/>
  <c r="AE113"/>
  <c r="AH116"/>
  <c r="AE116"/>
  <c r="AH120"/>
  <c r="AE120"/>
  <c r="AH121"/>
  <c r="AE121"/>
  <c r="AH122"/>
  <c r="AE122"/>
  <c r="AD125"/>
  <c r="AF125" s="1"/>
  <c r="AE125"/>
  <c r="AH125"/>
  <c r="AD128"/>
  <c r="AF128" s="1"/>
  <c r="AE128"/>
  <c r="AH128"/>
  <c r="AD130"/>
  <c r="AF130" s="1"/>
  <c r="AE130"/>
  <c r="AH130"/>
  <c r="AD132"/>
  <c r="AF132" s="1"/>
  <c r="AE132"/>
  <c r="AH132"/>
  <c r="AD134"/>
  <c r="AF134" s="1"/>
  <c r="AE134"/>
  <c r="AH134"/>
  <c r="AD136"/>
  <c r="AF136" s="1"/>
  <c r="AE136"/>
  <c r="AH136"/>
  <c r="AD138"/>
  <c r="AF138" s="1"/>
  <c r="AE138"/>
  <c r="AH138"/>
  <c r="AH140"/>
  <c r="AE140"/>
  <c r="AD140"/>
  <c r="AF140" s="1"/>
  <c r="AE54"/>
  <c r="X79"/>
  <c r="AD79" s="1"/>
  <c r="AF79" s="1"/>
  <c r="X81"/>
  <c r="AD81" s="1"/>
  <c r="AF81" s="1"/>
  <c r="X83"/>
  <c r="AD83" s="1"/>
  <c r="AF83" s="1"/>
  <c r="X85"/>
  <c r="AD85" s="1"/>
  <c r="AF85" s="1"/>
  <c r="X87"/>
  <c r="AD87" s="1"/>
  <c r="AF87" s="1"/>
  <c r="X90"/>
  <c r="AD90" s="1"/>
  <c r="AF90" s="1"/>
  <c r="X92"/>
  <c r="AD92" s="1"/>
  <c r="AF92" s="1"/>
  <c r="X94"/>
  <c r="AD94" s="1"/>
  <c r="AF94" s="1"/>
  <c r="X96"/>
  <c r="AD96" s="1"/>
  <c r="AF96" s="1"/>
  <c r="X97"/>
  <c r="AD97" s="1"/>
  <c r="AF97" s="1"/>
  <c r="X99"/>
  <c r="AD99" s="1"/>
  <c r="AF99" s="1"/>
  <c r="X101"/>
  <c r="AD101" s="1"/>
  <c r="AF101" s="1"/>
  <c r="X103"/>
  <c r="AD103" s="1"/>
  <c r="AF103" s="1"/>
  <c r="X105"/>
  <c r="AD105" s="1"/>
  <c r="AF105" s="1"/>
  <c r="X107"/>
  <c r="AD107" s="1"/>
  <c r="AF107" s="1"/>
  <c r="X109"/>
  <c r="AD109" s="1"/>
  <c r="AF109" s="1"/>
  <c r="X110"/>
  <c r="AD110" s="1"/>
  <c r="AF110" s="1"/>
  <c r="X115"/>
  <c r="AD115" s="1"/>
  <c r="AF115" s="1"/>
  <c r="X121"/>
  <c r="AD121" s="1"/>
  <c r="AF121" s="1"/>
  <c r="AH123"/>
  <c r="AH124"/>
  <c r="AE124"/>
  <c r="AH127"/>
  <c r="AE127"/>
  <c r="AH129"/>
  <c r="AE129"/>
  <c r="AH131"/>
  <c r="AE131"/>
  <c r="AH133"/>
  <c r="AE133"/>
  <c r="AH135"/>
  <c r="AE135"/>
  <c r="AH139"/>
  <c r="AE139"/>
  <c r="AH141"/>
  <c r="AE141"/>
  <c r="AH142"/>
  <c r="AE142"/>
  <c r="AH143"/>
  <c r="AE143"/>
  <c r="AH144"/>
  <c r="AE144"/>
  <c r="AH145"/>
  <c r="AE145"/>
  <c r="AH146"/>
  <c r="AE146"/>
  <c r="AH148"/>
  <c r="AE148"/>
  <c r="AH149"/>
  <c r="AE149"/>
  <c r="AH150"/>
  <c r="AE150"/>
  <c r="AH151"/>
  <c r="AE151"/>
  <c r="AH152"/>
  <c r="AE152"/>
  <c r="AH153"/>
  <c r="AE153"/>
  <c r="AH154"/>
  <c r="AE154"/>
  <c r="AD157"/>
  <c r="AF157" s="1"/>
  <c r="AE157"/>
  <c r="AH157"/>
  <c r="AD159"/>
  <c r="AF159" s="1"/>
  <c r="AE159"/>
  <c r="AH159"/>
  <c r="AD161"/>
  <c r="AF161" s="1"/>
  <c r="AE161"/>
  <c r="AH161"/>
  <c r="AH165"/>
  <c r="AD165"/>
  <c r="AF165" s="1"/>
  <c r="AE165"/>
  <c r="X142"/>
  <c r="AD142" s="1"/>
  <c r="AF142" s="1"/>
  <c r="X144"/>
  <c r="AD144" s="1"/>
  <c r="AF144" s="1"/>
  <c r="X146"/>
  <c r="AD146" s="1"/>
  <c r="AF146" s="1"/>
  <c r="X149"/>
  <c r="AD149" s="1"/>
  <c r="AF149" s="1"/>
  <c r="X151"/>
  <c r="AD151" s="1"/>
  <c r="AF151" s="1"/>
  <c r="X153"/>
  <c r="AD153" s="1"/>
  <c r="AF153" s="1"/>
  <c r="AH156"/>
  <c r="AE156"/>
  <c r="AH158"/>
  <c r="AE158"/>
  <c r="AH160"/>
  <c r="AE160"/>
  <c r="AH162"/>
  <c r="AE162"/>
  <c r="Y164"/>
  <c r="AA164" s="1"/>
  <c r="AB164" s="1"/>
  <c r="Y165"/>
  <c r="AA165" s="1"/>
  <c r="AB165" s="1"/>
  <c r="AH166"/>
  <c r="AE166"/>
  <c r="AH167"/>
  <c r="AE167"/>
  <c r="AH169"/>
  <c r="AE169"/>
  <c r="U50" i="3"/>
  <c r="U44"/>
  <c r="AH155" i="2"/>
  <c r="AE155"/>
  <c r="AH163"/>
  <c r="AE163"/>
  <c r="AD164"/>
  <c r="AF164" s="1"/>
  <c r="AH164"/>
  <c r="AD16" i="3"/>
  <c r="AD14"/>
  <c r="X167" i="2"/>
  <c r="AD167" s="1"/>
  <c r="AF167" s="1"/>
  <c r="X20" i="3"/>
  <c r="X30"/>
  <c r="X38"/>
  <c r="B42"/>
  <c r="L42"/>
  <c r="N42" s="1"/>
  <c r="AA44"/>
  <c r="L46"/>
  <c r="N46" s="1"/>
  <c r="K48"/>
  <c r="AJ48"/>
  <c r="S54"/>
  <c r="U54" s="1"/>
  <c r="AE54"/>
  <c r="AJ62"/>
  <c r="AD10"/>
  <c r="X34"/>
  <c r="L54"/>
  <c r="N54" s="1"/>
  <c r="L50"/>
  <c r="N50" s="1"/>
  <c r="L34"/>
  <c r="N34" s="1"/>
  <c r="L30"/>
  <c r="N30" s="1"/>
  <c r="L26"/>
  <c r="N26" s="1"/>
  <c r="AK91"/>
  <c r="AK58"/>
  <c r="AM58" s="1"/>
  <c r="S91"/>
  <c r="AE91"/>
  <c r="AG50" l="1"/>
  <c r="AG44"/>
  <c r="N14"/>
  <c r="N8"/>
  <c r="N10" s="1"/>
  <c r="AG54"/>
  <c r="D40"/>
  <c r="D36" s="1"/>
  <c r="D32" s="1"/>
  <c r="AM40"/>
  <c r="AM46"/>
  <c r="AJ50"/>
  <c r="AJ44"/>
  <c r="K50"/>
  <c r="K44"/>
  <c r="AA46"/>
  <c r="AA40"/>
  <c r="X22"/>
  <c r="X16"/>
  <c r="U46"/>
  <c r="U40"/>
  <c r="AE173" i="2"/>
  <c r="AE174" s="1"/>
  <c r="AF171"/>
  <c r="AF172" s="1"/>
  <c r="AD18" i="3"/>
  <c r="AD20"/>
  <c r="AG46" l="1"/>
  <c r="AG36"/>
  <c r="D38"/>
  <c r="AM36"/>
  <c r="AM42"/>
  <c r="D42"/>
  <c r="AD24"/>
  <c r="AD22"/>
  <c r="AA42"/>
  <c r="AA36"/>
  <c r="K40"/>
  <c r="K46"/>
  <c r="AJ46"/>
  <c r="AJ28"/>
  <c r="U32"/>
  <c r="U42"/>
  <c r="X12"/>
  <c r="X18"/>
  <c r="D34"/>
  <c r="D28"/>
  <c r="AM38" l="1"/>
  <c r="AM32"/>
  <c r="AG32"/>
  <c r="AG38"/>
  <c r="X14"/>
  <c r="X8"/>
  <c r="X10" s="1"/>
  <c r="U34"/>
  <c r="U28"/>
  <c r="K36"/>
  <c r="K42"/>
  <c r="AD28"/>
  <c r="AD26"/>
  <c r="D30"/>
  <c r="D24"/>
  <c r="AJ30"/>
  <c r="AJ24"/>
  <c r="AA32"/>
  <c r="AA38"/>
  <c r="AM34" l="1"/>
  <c r="AM28"/>
  <c r="AG28"/>
  <c r="AG34"/>
  <c r="AA34"/>
  <c r="AA28"/>
  <c r="AD30"/>
  <c r="AD32"/>
  <c r="K38"/>
  <c r="K24"/>
  <c r="AJ16"/>
  <c r="AJ26"/>
  <c r="D26"/>
  <c r="D20"/>
  <c r="D22" s="1"/>
  <c r="U30"/>
  <c r="U24"/>
  <c r="AM30" l="1"/>
  <c r="AM24"/>
  <c r="AG24"/>
  <c r="AG30"/>
  <c r="AJ12"/>
  <c r="AJ14" s="1"/>
  <c r="AJ18"/>
  <c r="U20"/>
  <c r="U26"/>
  <c r="K26"/>
  <c r="K20"/>
  <c r="AD40"/>
  <c r="AD34"/>
  <c r="AA30"/>
  <c r="AA20"/>
  <c r="AM26" l="1"/>
  <c r="AM20"/>
  <c r="AG20"/>
  <c r="AG26"/>
  <c r="AD44"/>
  <c r="AD42"/>
  <c r="U22"/>
  <c r="U16"/>
  <c r="AA22"/>
  <c r="AA16"/>
  <c r="K22"/>
  <c r="K16"/>
  <c r="AG16" l="1"/>
  <c r="AG22"/>
  <c r="AM22"/>
  <c r="AM16"/>
  <c r="AD48"/>
  <c r="AD50" s="1"/>
  <c r="AD46"/>
  <c r="K18"/>
  <c r="K12"/>
  <c r="AA18"/>
  <c r="AA12"/>
  <c r="U18"/>
  <c r="U12"/>
  <c r="AM18" l="1"/>
  <c r="AM12"/>
  <c r="AG18"/>
  <c r="AG12"/>
  <c r="AG14" s="1"/>
  <c r="AG8"/>
  <c r="AG10" s="1"/>
  <c r="U14"/>
  <c r="U8"/>
  <c r="U10" s="1"/>
  <c r="AA14"/>
  <c r="AA8"/>
  <c r="AA10" s="1"/>
  <c r="K14"/>
  <c r="K8"/>
  <c r="K10" s="1"/>
  <c r="AM8" l="1"/>
  <c r="AM10" s="1"/>
  <c r="AM14"/>
</calcChain>
</file>

<file path=xl/comments1.xml><?xml version="1.0" encoding="utf-8"?>
<comments xmlns="http://schemas.openxmlformats.org/spreadsheetml/2006/main">
  <authors>
    <author/>
  </authors>
  <commentList>
    <comment ref="Q137" authorId="0">
      <text>
        <r>
          <rPr>
            <sz val="11"/>
            <color rgb="FF000000"/>
            <rFont val="Calibri"/>
            <family val="2"/>
            <charset val="204"/>
          </rPr>
          <t>Автор:
По согласованию с руководством квартира продана по старой площади.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L107" authorId="0">
      <text>
        <r>
          <rPr>
            <sz val="11"/>
            <color rgb="FF000000"/>
            <rFont val="Calibri"/>
            <family val="2"/>
            <charset val="204"/>
          </rPr>
          <t>Автор:
отказ</t>
        </r>
      </text>
    </comment>
    <comment ref="V107" authorId="0">
      <text>
        <r>
          <rPr>
            <sz val="11"/>
            <color rgb="FF000000"/>
            <rFont val="Calibri"/>
            <family val="2"/>
            <charset val="204"/>
          </rPr>
          <t>Автор:
отказ 09.04.2019
отказ 23.07.2019</t>
        </r>
      </text>
    </comment>
    <comment ref="AK112" authorId="0">
      <text>
        <r>
          <rPr>
            <sz val="11"/>
            <color rgb="FF000000"/>
            <rFont val="Calibri"/>
            <family val="2"/>
            <charset val="204"/>
          </rPr>
          <t>Автор:
в связи с быстрой выборкой подняли +500 р. Не дожидаясь выбоки лимита</t>
        </r>
      </text>
    </comment>
    <comment ref="I113" authorId="0">
      <text>
        <r>
          <rPr>
            <sz val="11"/>
            <color rgb="FF000000"/>
            <rFont val="Calibri"/>
            <family val="2"/>
            <charset val="204"/>
          </rPr>
          <t>Автор:
отказ 30.07.2019</t>
        </r>
      </text>
    </comment>
    <comment ref="S113" authorId="0">
      <text>
        <r>
          <rPr>
            <sz val="11"/>
            <color rgb="FF000000"/>
            <rFont val="Calibri"/>
            <family val="2"/>
            <charset val="204"/>
          </rPr>
          <t>Автор:
28.10.2019 отказ</t>
        </r>
      </text>
    </comment>
    <comment ref="B117" authorId="0">
      <text>
        <r>
          <rPr>
            <sz val="11"/>
            <color rgb="FF000000"/>
            <rFont val="Calibri"/>
            <family val="2"/>
            <charset val="204"/>
          </rPr>
          <t>Автор:
в связи с быстрой выборкой стояка поднятие +2,000 р
22.11.2018</t>
        </r>
      </text>
    </comment>
    <comment ref="AK118" authorId="0">
      <text>
        <r>
          <rPr>
            <sz val="11"/>
            <color rgb="FF000000"/>
            <rFont val="Calibri"/>
            <family val="2"/>
            <charset val="204"/>
          </rPr>
          <t>Автор:
в связи с быстрой выборкой по данному стояку, принято решение установить Лимит - 1 квартира 21.11.2018</t>
        </r>
      </text>
    </comment>
    <comment ref="AE119" authorId="0">
      <text>
        <r>
          <rPr>
            <sz val="11"/>
            <color rgb="FF000000"/>
            <rFont val="Calibri"/>
            <family val="2"/>
            <charset val="204"/>
          </rPr>
          <t>Автор:
отказ 18.11.2019</t>
        </r>
      </text>
    </comment>
    <comment ref="AH120" authorId="0">
      <text>
        <r>
          <rPr>
            <sz val="11"/>
            <color rgb="FF000000"/>
            <rFont val="Calibri"/>
            <family val="2"/>
            <charset val="204"/>
          </rPr>
          <t>Автор:
отказ 17.06.2019</t>
        </r>
      </text>
    </comment>
    <comment ref="AK123" authorId="0">
      <text>
        <r>
          <rPr>
            <sz val="11"/>
            <color rgb="FF000000"/>
            <rFont val="Calibri"/>
            <family val="2"/>
            <charset val="204"/>
          </rPr>
          <t>Автор:
в связи с быстрой выборкой стояка поднятие +2,000 р
22.11.2018</t>
        </r>
      </text>
    </comment>
    <comment ref="AK131" authorId="0">
      <text>
        <r>
          <rPr>
            <sz val="11"/>
            <color rgb="FF000000"/>
            <rFont val="Calibri"/>
            <family val="2"/>
            <charset val="204"/>
          </rPr>
          <t xml:space="preserve">Автор:
отказ 27.03.2019 </t>
        </r>
      </text>
    </comment>
    <comment ref="AK137" authorId="0">
      <text>
        <r>
          <rPr>
            <sz val="11"/>
            <color rgb="FF000000"/>
            <rFont val="Calibri"/>
            <family val="2"/>
            <charset val="204"/>
          </rPr>
          <t xml:space="preserve">Автор:
отказ 27.03.2019 </t>
        </r>
      </text>
    </comment>
  </commentList>
</comments>
</file>

<file path=xl/sharedStrings.xml><?xml version="1.0" encoding="utf-8"?>
<sst xmlns="http://schemas.openxmlformats.org/spreadsheetml/2006/main" count="863" uniqueCount="96">
  <si>
    <t>№ п/п</t>
  </si>
  <si>
    <t>Дом</t>
  </si>
  <si>
    <t>Секция</t>
  </si>
  <si>
    <t>№ квартиры</t>
  </si>
  <si>
    <t>Этаж</t>
  </si>
  <si>
    <t>Кол-во комнат</t>
  </si>
  <si>
    <t>Оценочная стоимость квартиры</t>
  </si>
  <si>
    <t>в т.ч. НДС</t>
  </si>
  <si>
    <t>Чистая стоимость</t>
  </si>
  <si>
    <t>Чистая стоимость 1 кв.м.</t>
  </si>
  <si>
    <t>Кем выкуплено</t>
  </si>
  <si>
    <t>цена прайса (грязная)</t>
  </si>
  <si>
    <t>цена прайса (чистая)</t>
  </si>
  <si>
    <t>Свободно</t>
  </si>
  <si>
    <t>уступка</t>
  </si>
  <si>
    <t>оформлено</t>
  </si>
  <si>
    <t>резерв</t>
  </si>
  <si>
    <t>Лим Н.Г</t>
  </si>
  <si>
    <t>Бирюков Д.Ю.</t>
  </si>
  <si>
    <t>Номер на площадке</t>
  </si>
  <si>
    <t>Стояк</t>
  </si>
  <si>
    <t>Новая общая площадь квартиры, без учета площади лоджии/ балкона (кв.м.)</t>
  </si>
  <si>
    <t>НОВАЯ
Жилая площадь квартиры (кв.м.)</t>
  </si>
  <si>
    <t>НОВАЯ Общая площадь квартиры, без учета площади лоджии/ балкона (кв.м.)</t>
  </si>
  <si>
    <t>НОВАЯ
Проектная площадь квартиры с учетом площади лоджии/балкона с понижающим  коэфф. 0,5 или 0,3 соответственно (кв.м.)</t>
  </si>
  <si>
    <t xml:space="preserve">Стоимость 1кв.м.  
</t>
  </si>
  <si>
    <t>Снижение от 08.09.2017</t>
  </si>
  <si>
    <t>Цена от 08.09.2017</t>
  </si>
  <si>
    <t>Цена от 18.10.2017</t>
  </si>
  <si>
    <t>Стоимость 1кв.м.  - 
НОВЫЙ ПРАЙС</t>
  </si>
  <si>
    <t>Стоимость реализации  -
 НОВЫЙ ПРАЙС</t>
  </si>
  <si>
    <t>Cтатус</t>
  </si>
  <si>
    <t>Примечание</t>
  </si>
  <si>
    <t>Цена 1 кв.м. по приобретению</t>
  </si>
  <si>
    <t>Стоимость 
приобретения     (руб.)</t>
  </si>
  <si>
    <t>Стоимость приобретения  1кв.м.    (руб.)</t>
  </si>
  <si>
    <t>стоимость квартиры грязная</t>
  </si>
  <si>
    <t>стоимость квартиры  чистая</t>
  </si>
  <si>
    <t>Оформлено</t>
  </si>
  <si>
    <t xml:space="preserve">бронь </t>
  </si>
  <si>
    <t>резерв до титула</t>
  </si>
  <si>
    <t xml:space="preserve">резерв </t>
  </si>
  <si>
    <t xml:space="preserve">Бронь </t>
  </si>
  <si>
    <t>Бронь</t>
  </si>
  <si>
    <t>УС</t>
  </si>
  <si>
    <t xml:space="preserve">ЖК "Речной Бриз-3" </t>
  </si>
  <si>
    <t>оформлено по ДКП</t>
  </si>
  <si>
    <t>оформлено с 08.08.2018</t>
  </si>
  <si>
    <t>свободно</t>
  </si>
  <si>
    <t>Секция 1</t>
  </si>
  <si>
    <t>Секция 2</t>
  </si>
  <si>
    <t>Видовая</t>
  </si>
  <si>
    <t>1к</t>
  </si>
  <si>
    <t>2к</t>
  </si>
  <si>
    <t>3к</t>
  </si>
  <si>
    <t>ЖП</t>
  </si>
  <si>
    <t>Резерв до титула</t>
  </si>
  <si>
    <t>2к      68,80</t>
  </si>
  <si>
    <t>СТОЯК №</t>
  </si>
  <si>
    <t>Прайс после пересмотра цен от 08.08.2018</t>
  </si>
  <si>
    <t>1 БЛОК</t>
  </si>
  <si>
    <t>(2 эт.)</t>
  </si>
  <si>
    <t>2 БЛОК</t>
  </si>
  <si>
    <t>(3-15 эт.)</t>
  </si>
  <si>
    <t>Действующий прайс от 12.12.2020</t>
  </si>
  <si>
    <t>Ранее утвержденная цена до 08.08.2018</t>
  </si>
  <si>
    <t>Изменения цены</t>
  </si>
  <si>
    <t>Предложение по корректировке цен</t>
  </si>
  <si>
    <t xml:space="preserve"> - </t>
  </si>
  <si>
    <t>Утвержденные лимиты и шаги от 08.08.2018</t>
  </si>
  <si>
    <t>Шаг</t>
  </si>
  <si>
    <t>Лимит</t>
  </si>
  <si>
    <t>Резерв</t>
  </si>
  <si>
    <t>Продано</t>
  </si>
  <si>
    <t>Остаток</t>
  </si>
  <si>
    <t>шаг №1</t>
  </si>
  <si>
    <t>шаг №2</t>
  </si>
  <si>
    <t>шаг №3</t>
  </si>
  <si>
    <t>шаг №4</t>
  </si>
  <si>
    <t>шаг №5</t>
  </si>
  <si>
    <t>шаг №6</t>
  </si>
  <si>
    <t>шаг №7</t>
  </si>
  <si>
    <t>шаг №8</t>
  </si>
  <si>
    <t>ДУПТ</t>
  </si>
  <si>
    <t>Тип договора</t>
  </si>
  <si>
    <t>Литер</t>
  </si>
  <si>
    <t>Условный № нежилого помещения</t>
  </si>
  <si>
    <t>Номер подъезда</t>
  </si>
  <si>
    <t>Площадь</t>
  </si>
  <si>
    <t xml:space="preserve">Стоимость 1кв.м. </t>
  </si>
  <si>
    <t xml:space="preserve">ИТОГО
стоимость реализации </t>
  </si>
  <si>
    <t>Статус</t>
  </si>
  <si>
    <t>1/ЖП-2019/Речной бриз/Дом3/кладовые</t>
  </si>
  <si>
    <t>цоколь</t>
  </si>
  <si>
    <t>бронь</t>
  </si>
  <si>
    <t>17 квартир</t>
  </si>
</sst>
</file>

<file path=xl/styles.xml><?xml version="1.0" encoding="utf-8"?>
<styleSheet xmlns="http://schemas.openxmlformats.org/spreadsheetml/2006/main">
  <fonts count="26">
    <font>
      <sz val="11"/>
      <color rgb="FF000000"/>
      <name val="Calibri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10"/>
      <color rgb="FF7030A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36"/>
      <color rgb="FF002060"/>
      <name val="Arimo"/>
    </font>
    <font>
      <b/>
      <sz val="48"/>
      <color rgb="FF002060"/>
      <name val="Arimo"/>
    </font>
    <font>
      <sz val="14"/>
      <color rgb="FF000000"/>
      <name val="Calibri"/>
      <family val="2"/>
      <charset val="204"/>
    </font>
    <font>
      <b/>
      <sz val="26"/>
      <color rgb="FF000000"/>
      <name val="Arimo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"/>
      <name val="Cambria"/>
      <family val="1"/>
      <charset val="204"/>
    </font>
    <font>
      <sz val="12"/>
      <color rgb="FF000000"/>
      <name val="Calibri"/>
      <family val="2"/>
      <charset val="204"/>
    </font>
    <font>
      <b/>
      <sz val="18"/>
      <color rgb="FF1F497D"/>
      <name val="Cambria"/>
      <family val="1"/>
      <charset val="204"/>
    </font>
    <font>
      <sz val="12"/>
      <color rgb="FF000000"/>
      <name val="Arial"/>
      <family val="2"/>
      <charset val="204"/>
    </font>
    <font>
      <b/>
      <sz val="18"/>
      <color rgb="FFC00000"/>
      <name val="Cambria"/>
      <family val="1"/>
      <charset val="204"/>
    </font>
    <font>
      <sz val="36"/>
      <color rgb="FF000000"/>
      <name val="Arial"/>
      <family val="2"/>
      <charset val="204"/>
    </font>
    <font>
      <b/>
      <sz val="12"/>
      <color rgb="FFC00000"/>
      <name val="Cambria"/>
      <family val="1"/>
      <charset val="204"/>
    </font>
    <font>
      <sz val="12"/>
      <color rgb="FF0070C0"/>
      <name val="Arial"/>
      <family val="2"/>
      <charset val="204"/>
    </font>
    <font>
      <sz val="11"/>
      <color rgb="FF000000"/>
      <name val="Calibri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8DB3E2"/>
        <bgColor rgb="FF8DB3E2"/>
      </patternFill>
    </fill>
    <fill>
      <patternFill patternType="solid">
        <fgColor rgb="FFD6E3BC"/>
        <bgColor rgb="FFD6E3BC"/>
      </patternFill>
    </fill>
    <fill>
      <patternFill patternType="solid">
        <fgColor rgb="FFFF0000"/>
        <bgColor rgb="FFFF0000"/>
      </patternFill>
    </fill>
    <fill>
      <patternFill patternType="solid">
        <fgColor rgb="FFBFBFBF"/>
        <bgColor rgb="FFBFBFBF"/>
      </patternFill>
    </fill>
    <fill>
      <patternFill patternType="solid">
        <fgColor rgb="FF366092"/>
        <bgColor rgb="FF366092"/>
      </patternFill>
    </fill>
    <fill>
      <patternFill patternType="solid">
        <fgColor rgb="FFA5A5A5"/>
        <bgColor rgb="FFA5A5A5"/>
      </patternFill>
    </fill>
    <fill>
      <patternFill patternType="solid">
        <fgColor rgb="FF95B3D7"/>
        <bgColor rgb="FF95B3D7"/>
      </patternFill>
    </fill>
    <fill>
      <patternFill patternType="solid">
        <fgColor rgb="FF548DD4"/>
        <bgColor rgb="FF548DD4"/>
      </patternFill>
    </fill>
    <fill>
      <patternFill patternType="solid">
        <fgColor rgb="FFFF66CC"/>
        <bgColor rgb="FFFF66CC"/>
      </patternFill>
    </fill>
    <fill>
      <patternFill patternType="solid">
        <fgColor rgb="FFF2DBDB"/>
        <bgColor rgb="FFF2DBDB"/>
      </patternFill>
    </fill>
    <fill>
      <patternFill patternType="solid">
        <fgColor rgb="FFFF99CC"/>
        <bgColor rgb="FFFF99CC"/>
      </patternFill>
    </fill>
    <fill>
      <patternFill patternType="solid">
        <fgColor rgb="FFC0C0C0"/>
        <bgColor rgb="FFC0C0C0"/>
      </patternFill>
    </fill>
    <fill>
      <patternFill patternType="solid">
        <fgColor rgb="FFD8D8D8"/>
        <bgColor rgb="FFD8D8D8"/>
      </patternFill>
    </fill>
    <fill>
      <patternFill patternType="solid">
        <fgColor rgb="FFB8CCE4"/>
        <bgColor rgb="FFB8CCE4"/>
      </patternFill>
    </fill>
    <fill>
      <patternFill patternType="solid">
        <fgColor rgb="FFB6DDE8"/>
        <bgColor rgb="FFB6DDE8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rgb="FF00B0F0"/>
        <bgColor rgb="FF8DB3E2"/>
      </patternFill>
    </fill>
    <fill>
      <patternFill patternType="solid">
        <fgColor theme="0"/>
        <bgColor rgb="FF366092"/>
      </patternFill>
    </fill>
    <fill>
      <patternFill patternType="solid">
        <fgColor theme="4" tint="0.79998168889431442"/>
        <bgColor rgb="FF8DB3E2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rgb="FF366092"/>
      </patternFill>
    </fill>
  </fills>
  <borders count="1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6">
    <xf numFmtId="0" fontId="0" fillId="0" borderId="0" xfId="0" applyFont="1" applyAlignment="1"/>
    <xf numFmtId="0" fontId="2" fillId="0" borderId="1" xfId="0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/>
    </xf>
    <xf numFmtId="4" fontId="4" fillId="7" borderId="1" xfId="0" applyNumberFormat="1" applyFont="1" applyFill="1" applyBorder="1" applyAlignment="1">
      <alignment horizontal="center" vertical="center"/>
    </xf>
    <xf numFmtId="4" fontId="6" fillId="7" borderId="1" xfId="0" applyNumberFormat="1" applyFont="1" applyFill="1" applyBorder="1" applyAlignment="1">
      <alignment horizontal="center" vertical="center"/>
    </xf>
    <xf numFmtId="4" fontId="6" fillId="7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" fontId="1" fillId="7" borderId="1" xfId="0" applyNumberFormat="1" applyFont="1" applyFill="1" applyBorder="1" applyAlignment="1">
      <alignment horizontal="center" vertical="center"/>
    </xf>
    <xf numFmtId="4" fontId="4" fillId="7" borderId="1" xfId="0" applyNumberFormat="1" applyFont="1" applyFill="1" applyBorder="1" applyAlignment="1">
      <alignment horizontal="center" vertical="center" wrapText="1"/>
    </xf>
    <xf numFmtId="0" fontId="0" fillId="7" borderId="3" xfId="0" applyFont="1" applyFill="1" applyBorder="1"/>
    <xf numFmtId="4" fontId="0" fillId="7" borderId="3" xfId="0" applyNumberFormat="1" applyFont="1" applyFill="1" applyBorder="1"/>
    <xf numFmtId="3" fontId="6" fillId="7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8" borderId="1" xfId="0" applyNumberFormat="1" applyFont="1" applyFill="1" applyBorder="1" applyAlignment="1">
      <alignment horizontal="center" vertical="center"/>
    </xf>
    <xf numFmtId="4" fontId="6" fillId="8" borderId="1" xfId="0" applyNumberFormat="1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4" fontId="6" fillId="9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4" fontId="4" fillId="9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/>
    <xf numFmtId="0" fontId="0" fillId="2" borderId="3" xfId="0" applyFont="1" applyFill="1" applyBorder="1"/>
    <xf numFmtId="4" fontId="0" fillId="2" borderId="3" xfId="0" applyNumberFormat="1" applyFont="1" applyFill="1" applyBorder="1"/>
    <xf numFmtId="0" fontId="1" fillId="8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3" fontId="6" fillId="10" borderId="1" xfId="0" applyNumberFormat="1" applyFont="1" applyFill="1" applyBorder="1" applyAlignment="1">
      <alignment horizontal="center" vertical="center"/>
    </xf>
    <xf numFmtId="4" fontId="4" fillId="10" borderId="1" xfId="0" applyNumberFormat="1" applyFont="1" applyFill="1" applyBorder="1" applyAlignment="1">
      <alignment horizontal="center" vertical="center"/>
    </xf>
    <xf numFmtId="4" fontId="6" fillId="10" borderId="1" xfId="0" applyNumberFormat="1" applyFont="1" applyFill="1" applyBorder="1" applyAlignment="1">
      <alignment horizontal="center" vertical="center"/>
    </xf>
    <xf numFmtId="3" fontId="6" fillId="1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0" fillId="3" borderId="3" xfId="0" applyFont="1" applyFill="1" applyBorder="1"/>
    <xf numFmtId="4" fontId="0" fillId="3" borderId="3" xfId="0" applyNumberFormat="1" applyFont="1" applyFill="1" applyBorder="1"/>
    <xf numFmtId="4" fontId="7" fillId="7" borderId="1" xfId="0" applyNumberFormat="1" applyFont="1" applyFill="1" applyBorder="1" applyAlignment="1">
      <alignment horizontal="center" vertical="center"/>
    </xf>
    <xf numFmtId="4" fontId="7" fillId="7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/>
    <xf numFmtId="0" fontId="7" fillId="7" borderId="3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4" fontId="4" fillId="11" borderId="1" xfId="0" applyNumberFormat="1" applyFont="1" applyFill="1" applyBorder="1" applyAlignment="1">
      <alignment horizontal="center" vertical="center"/>
    </xf>
    <xf numFmtId="4" fontId="6" fillId="11" borderId="1" xfId="0" applyNumberFormat="1" applyFont="1" applyFill="1" applyBorder="1" applyAlignment="1">
      <alignment horizontal="center" vertical="center"/>
    </xf>
    <xf numFmtId="3" fontId="6" fillId="11" borderId="1" xfId="0" applyNumberFormat="1" applyFont="1" applyFill="1" applyBorder="1" applyAlignment="1">
      <alignment horizontal="center" vertical="center" wrapText="1"/>
    </xf>
    <xf numFmtId="4" fontId="8" fillId="7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4" fontId="3" fillId="7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6" fillId="11" borderId="1" xfId="0" applyNumberFormat="1" applyFont="1" applyFill="1" applyBorder="1" applyAlignment="1">
      <alignment horizontal="center" vertical="center"/>
    </xf>
    <xf numFmtId="0" fontId="9" fillId="0" borderId="0" xfId="0" applyFont="1"/>
    <xf numFmtId="4" fontId="8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3" fontId="9" fillId="0" borderId="0" xfId="0" applyNumberFormat="1" applyFont="1"/>
    <xf numFmtId="0" fontId="11" fillId="0" borderId="0" xfId="0" applyFont="1" applyAlignment="1">
      <alignment vertical="center"/>
    </xf>
    <xf numFmtId="0" fontId="0" fillId="0" borderId="0" xfId="0" applyFont="1"/>
    <xf numFmtId="0" fontId="11" fillId="12" borderId="8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13" borderId="8" xfId="0" applyFont="1" applyFill="1" applyBorder="1"/>
    <xf numFmtId="0" fontId="0" fillId="14" borderId="8" xfId="0" applyFont="1" applyFill="1" applyBorder="1"/>
    <xf numFmtId="0" fontId="0" fillId="3" borderId="8" xfId="0" applyFont="1" applyFill="1" applyBorder="1"/>
    <xf numFmtId="0" fontId="0" fillId="0" borderId="8" xfId="0" applyFont="1" applyBorder="1"/>
    <xf numFmtId="0" fontId="14" fillId="2" borderId="8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15" borderId="12" xfId="0" applyFont="1" applyFill="1" applyBorder="1" applyAlignment="1">
      <alignment horizontal="center" vertical="center"/>
    </xf>
    <xf numFmtId="0" fontId="14" fillId="15" borderId="13" xfId="0" applyFont="1" applyFill="1" applyBorder="1" applyAlignment="1">
      <alignment horizontal="center" vertical="center"/>
    </xf>
    <xf numFmtId="0" fontId="14" fillId="15" borderId="25" xfId="0" applyFont="1" applyFill="1" applyBorder="1" applyAlignment="1">
      <alignment horizontal="center" vertical="center"/>
    </xf>
    <xf numFmtId="0" fontId="14" fillId="15" borderId="26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horizontal="center" vertical="center"/>
    </xf>
    <xf numFmtId="1" fontId="14" fillId="9" borderId="30" xfId="0" applyNumberFormat="1" applyFont="1" applyFill="1" applyBorder="1" applyAlignment="1">
      <alignment horizontal="center" vertical="center"/>
    </xf>
    <xf numFmtId="1" fontId="15" fillId="13" borderId="31" xfId="0" applyNumberFormat="1" applyFont="1" applyFill="1" applyBorder="1" applyAlignment="1">
      <alignment horizontal="center"/>
    </xf>
    <xf numFmtId="0" fontId="16" fillId="13" borderId="31" xfId="0" applyFont="1" applyFill="1" applyBorder="1" applyAlignment="1">
      <alignment horizontal="left"/>
    </xf>
    <xf numFmtId="2" fontId="15" fillId="13" borderId="31" xfId="0" applyNumberFormat="1" applyFont="1" applyFill="1" applyBorder="1" applyAlignment="1">
      <alignment horizontal="left"/>
    </xf>
    <xf numFmtId="1" fontId="15" fillId="13" borderId="32" xfId="0" applyNumberFormat="1" applyFont="1" applyFill="1" applyBorder="1" applyAlignment="1">
      <alignment horizontal="center"/>
    </xf>
    <xf numFmtId="2" fontId="15" fillId="13" borderId="33" xfId="0" applyNumberFormat="1" applyFont="1" applyFill="1" applyBorder="1" applyAlignment="1">
      <alignment horizontal="left"/>
    </xf>
    <xf numFmtId="1" fontId="15" fillId="2" borderId="32" xfId="0" applyNumberFormat="1" applyFont="1" applyFill="1" applyBorder="1" applyAlignment="1">
      <alignment horizontal="center"/>
    </xf>
    <xf numFmtId="0" fontId="16" fillId="2" borderId="31" xfId="0" applyFont="1" applyFill="1" applyBorder="1" applyAlignment="1">
      <alignment horizontal="left"/>
    </xf>
    <xf numFmtId="2" fontId="15" fillId="2" borderId="33" xfId="0" applyNumberFormat="1" applyFont="1" applyFill="1" applyBorder="1" applyAlignment="1">
      <alignment horizontal="left"/>
    </xf>
    <xf numFmtId="2" fontId="15" fillId="13" borderId="34" xfId="0" applyNumberFormat="1" applyFont="1" applyFill="1" applyBorder="1" applyAlignment="1">
      <alignment horizontal="left"/>
    </xf>
    <xf numFmtId="1" fontId="15" fillId="3" borderId="36" xfId="0" applyNumberFormat="1" applyFont="1" applyFill="1" applyBorder="1" applyAlignment="1">
      <alignment horizontal="center"/>
    </xf>
    <xf numFmtId="0" fontId="16" fillId="3" borderId="31" xfId="0" applyFont="1" applyFill="1" applyBorder="1" applyAlignment="1">
      <alignment horizontal="left"/>
    </xf>
    <xf numFmtId="2" fontId="15" fillId="3" borderId="31" xfId="0" applyNumberFormat="1" applyFont="1" applyFill="1" applyBorder="1" applyAlignment="1">
      <alignment horizontal="left"/>
    </xf>
    <xf numFmtId="2" fontId="15" fillId="2" borderId="31" xfId="0" applyNumberFormat="1" applyFont="1" applyFill="1" applyBorder="1" applyAlignment="1">
      <alignment horizontal="left"/>
    </xf>
    <xf numFmtId="1" fontId="15" fillId="3" borderId="32" xfId="0" applyNumberFormat="1" applyFont="1" applyFill="1" applyBorder="1" applyAlignment="1">
      <alignment horizontal="center"/>
    </xf>
    <xf numFmtId="2" fontId="15" fillId="3" borderId="37" xfId="0" applyNumberFormat="1" applyFont="1" applyFill="1" applyBorder="1" applyAlignment="1">
      <alignment horizontal="left"/>
    </xf>
    <xf numFmtId="1" fontId="14" fillId="9" borderId="38" xfId="0" applyNumberFormat="1" applyFont="1" applyFill="1" applyBorder="1" applyAlignment="1">
      <alignment horizontal="center" vertical="center"/>
    </xf>
    <xf numFmtId="0" fontId="15" fillId="13" borderId="3" xfId="0" applyFont="1" applyFill="1" applyBorder="1" applyAlignment="1">
      <alignment horizontal="left"/>
    </xf>
    <xf numFmtId="0" fontId="15" fillId="13" borderId="39" xfId="0" applyFont="1" applyFill="1" applyBorder="1" applyAlignment="1">
      <alignment horizontal="left"/>
    </xf>
    <xf numFmtId="0" fontId="15" fillId="13" borderId="40" xfId="0" applyFont="1" applyFill="1" applyBorder="1" applyAlignment="1">
      <alignment horizontal="left"/>
    </xf>
    <xf numFmtId="0" fontId="15" fillId="2" borderId="39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0" fontId="15" fillId="2" borderId="40" xfId="0" applyFont="1" applyFill="1" applyBorder="1" applyAlignment="1">
      <alignment horizontal="left"/>
    </xf>
    <xf numFmtId="0" fontId="15" fillId="13" borderId="41" xfId="0" applyFont="1" applyFill="1" applyBorder="1" applyAlignment="1">
      <alignment horizontal="left"/>
    </xf>
    <xf numFmtId="0" fontId="15" fillId="3" borderId="39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0" fontId="15" fillId="3" borderId="47" xfId="0" applyFont="1" applyFill="1" applyBorder="1" applyAlignment="1">
      <alignment horizontal="left"/>
    </xf>
    <xf numFmtId="4" fontId="15" fillId="13" borderId="3" xfId="0" applyNumberFormat="1" applyFont="1" applyFill="1" applyBorder="1" applyAlignment="1">
      <alignment horizontal="left"/>
    </xf>
    <xf numFmtId="4" fontId="15" fillId="13" borderId="39" xfId="0" applyNumberFormat="1" applyFont="1" applyFill="1" applyBorder="1" applyAlignment="1">
      <alignment horizontal="left"/>
    </xf>
    <xf numFmtId="4" fontId="15" fillId="13" borderId="40" xfId="0" applyNumberFormat="1" applyFont="1" applyFill="1" applyBorder="1" applyAlignment="1">
      <alignment horizontal="left"/>
    </xf>
    <xf numFmtId="4" fontId="15" fillId="2" borderId="39" xfId="0" applyNumberFormat="1" applyFont="1" applyFill="1" applyBorder="1" applyAlignment="1">
      <alignment horizontal="left"/>
    </xf>
    <xf numFmtId="4" fontId="15" fillId="2" borderId="3" xfId="0" applyNumberFormat="1" applyFont="1" applyFill="1" applyBorder="1" applyAlignment="1">
      <alignment horizontal="left"/>
    </xf>
    <xf numFmtId="4" fontId="15" fillId="2" borderId="40" xfId="0" applyNumberFormat="1" applyFont="1" applyFill="1" applyBorder="1" applyAlignment="1">
      <alignment horizontal="left"/>
    </xf>
    <xf numFmtId="4" fontId="15" fillId="13" borderId="41" xfId="0" applyNumberFormat="1" applyFont="1" applyFill="1" applyBorder="1" applyAlignment="1">
      <alignment horizontal="left"/>
    </xf>
    <xf numFmtId="4" fontId="15" fillId="3" borderId="3" xfId="0" applyNumberFormat="1" applyFont="1" applyFill="1" applyBorder="1" applyAlignment="1">
      <alignment horizontal="left"/>
    </xf>
    <xf numFmtId="4" fontId="15" fillId="3" borderId="39" xfId="0" applyNumberFormat="1" applyFont="1" applyFill="1" applyBorder="1" applyAlignment="1">
      <alignment horizontal="left"/>
    </xf>
    <xf numFmtId="4" fontId="15" fillId="3" borderId="47" xfId="0" applyNumberFormat="1" applyFont="1" applyFill="1" applyBorder="1" applyAlignment="1">
      <alignment horizontal="left"/>
    </xf>
    <xf numFmtId="1" fontId="14" fillId="9" borderId="48" xfId="0" applyNumberFormat="1" applyFont="1" applyFill="1" applyBorder="1" applyAlignment="1">
      <alignment horizontal="center" vertical="center"/>
    </xf>
    <xf numFmtId="0" fontId="15" fillId="13" borderId="3" xfId="0" applyFont="1" applyFill="1" applyBorder="1" applyAlignment="1">
      <alignment horizontal="right"/>
    </xf>
    <xf numFmtId="0" fontId="15" fillId="2" borderId="3" xfId="0" applyFont="1" applyFill="1" applyBorder="1" applyAlignment="1">
      <alignment horizontal="right"/>
    </xf>
    <xf numFmtId="0" fontId="15" fillId="13" borderId="41" xfId="0" applyFont="1" applyFill="1" applyBorder="1" applyAlignment="1">
      <alignment horizontal="right"/>
    </xf>
    <xf numFmtId="0" fontId="15" fillId="3" borderId="49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right"/>
    </xf>
    <xf numFmtId="0" fontId="15" fillId="2" borderId="40" xfId="0" applyFont="1" applyFill="1" applyBorder="1" applyAlignment="1">
      <alignment horizontal="right"/>
    </xf>
    <xf numFmtId="0" fontId="15" fillId="3" borderId="47" xfId="0" applyFont="1" applyFill="1" applyBorder="1" applyAlignment="1">
      <alignment horizontal="right"/>
    </xf>
    <xf numFmtId="1" fontId="14" fillId="9" borderId="50" xfId="0" applyNumberFormat="1" applyFont="1" applyFill="1" applyBorder="1" applyAlignment="1">
      <alignment horizontal="center" vertical="center"/>
    </xf>
    <xf numFmtId="1" fontId="15" fillId="13" borderId="51" xfId="0" applyNumberFormat="1" applyFont="1" applyFill="1" applyBorder="1" applyAlignment="1">
      <alignment horizontal="center"/>
    </xf>
    <xf numFmtId="0" fontId="16" fillId="13" borderId="52" xfId="0" applyFont="1" applyFill="1" applyBorder="1" applyAlignment="1">
      <alignment horizontal="left"/>
    </xf>
    <xf numFmtId="2" fontId="15" fillId="13" borderId="53" xfId="0" applyNumberFormat="1" applyFont="1" applyFill="1" applyBorder="1" applyAlignment="1">
      <alignment horizontal="left"/>
    </xf>
    <xf numFmtId="2" fontId="15" fillId="13" borderId="52" xfId="0" applyNumberFormat="1" applyFont="1" applyFill="1" applyBorder="1" applyAlignment="1">
      <alignment horizontal="left"/>
    </xf>
    <xf numFmtId="1" fontId="15" fillId="14" borderId="51" xfId="0" applyNumberFormat="1" applyFont="1" applyFill="1" applyBorder="1" applyAlignment="1">
      <alignment horizontal="center"/>
    </xf>
    <xf numFmtId="0" fontId="16" fillId="14" borderId="52" xfId="0" applyFont="1" applyFill="1" applyBorder="1" applyAlignment="1">
      <alignment horizontal="left"/>
    </xf>
    <xf numFmtId="2" fontId="15" fillId="14" borderId="53" xfId="0" applyNumberFormat="1" applyFont="1" applyFill="1" applyBorder="1" applyAlignment="1">
      <alignment horizontal="left"/>
    </xf>
    <xf numFmtId="1" fontId="15" fillId="3" borderId="51" xfId="0" applyNumberFormat="1" applyFont="1" applyFill="1" applyBorder="1" applyAlignment="1">
      <alignment horizontal="center"/>
    </xf>
    <xf numFmtId="0" fontId="16" fillId="3" borderId="52" xfId="0" applyFont="1" applyFill="1" applyBorder="1" applyAlignment="1">
      <alignment horizontal="left"/>
    </xf>
    <xf numFmtId="2" fontId="15" fillId="3" borderId="54" xfId="0" applyNumberFormat="1" applyFont="1" applyFill="1" applyBorder="1" applyAlignment="1">
      <alignment horizontal="left"/>
    </xf>
    <xf numFmtId="1" fontId="15" fillId="2" borderId="51" xfId="0" applyNumberFormat="1" applyFont="1" applyFill="1" applyBorder="1" applyAlignment="1">
      <alignment horizontal="center"/>
    </xf>
    <xf numFmtId="0" fontId="16" fillId="2" borderId="52" xfId="0" applyFont="1" applyFill="1" applyBorder="1" applyAlignment="1">
      <alignment horizontal="left"/>
    </xf>
    <xf numFmtId="2" fontId="15" fillId="2" borderId="53" xfId="0" applyNumberFormat="1" applyFont="1" applyFill="1" applyBorder="1" applyAlignment="1">
      <alignment horizontal="left"/>
    </xf>
    <xf numFmtId="2" fontId="15" fillId="3" borderId="53" xfId="0" applyNumberFormat="1" applyFont="1" applyFill="1" applyBorder="1" applyAlignment="1">
      <alignment horizontal="left"/>
    </xf>
    <xf numFmtId="1" fontId="15" fillId="12" borderId="51" xfId="0" applyNumberFormat="1" applyFont="1" applyFill="1" applyBorder="1" applyAlignment="1">
      <alignment horizontal="center"/>
    </xf>
    <xf numFmtId="0" fontId="16" fillId="12" borderId="52" xfId="0" applyFont="1" applyFill="1" applyBorder="1" applyAlignment="1">
      <alignment horizontal="left"/>
    </xf>
    <xf numFmtId="2" fontId="15" fillId="12" borderId="53" xfId="0" applyNumberFormat="1" applyFont="1" applyFill="1" applyBorder="1" applyAlignment="1">
      <alignment horizontal="left"/>
    </xf>
    <xf numFmtId="2" fontId="15" fillId="14" borderId="56" xfId="0" applyNumberFormat="1" applyFont="1" applyFill="1" applyBorder="1" applyAlignment="1">
      <alignment horizontal="left"/>
    </xf>
    <xf numFmtId="1" fontId="14" fillId="9" borderId="57" xfId="0" applyNumberFormat="1" applyFont="1" applyFill="1" applyBorder="1" applyAlignment="1">
      <alignment horizontal="center" vertical="center"/>
    </xf>
    <xf numFmtId="0" fontId="15" fillId="14" borderId="39" xfId="0" applyFont="1" applyFill="1" applyBorder="1" applyAlignment="1">
      <alignment horizontal="left"/>
    </xf>
    <xf numFmtId="0" fontId="15" fillId="14" borderId="3" xfId="0" applyFont="1" applyFill="1" applyBorder="1" applyAlignment="1">
      <alignment horizontal="left"/>
    </xf>
    <xf numFmtId="0" fontId="15" fillId="14" borderId="40" xfId="0" applyFont="1" applyFill="1" applyBorder="1" applyAlignment="1">
      <alignment horizontal="left"/>
    </xf>
    <xf numFmtId="0" fontId="15" fillId="3" borderId="41" xfId="0" applyFont="1" applyFill="1" applyBorder="1" applyAlignment="1">
      <alignment horizontal="left"/>
    </xf>
    <xf numFmtId="0" fontId="15" fillId="3" borderId="40" xfId="0" applyFont="1" applyFill="1" applyBorder="1" applyAlignment="1">
      <alignment horizontal="left"/>
    </xf>
    <xf numFmtId="0" fontId="15" fillId="12" borderId="39" xfId="0" applyFont="1" applyFill="1" applyBorder="1" applyAlignment="1">
      <alignment horizontal="left"/>
    </xf>
    <xf numFmtId="0" fontId="15" fillId="12" borderId="3" xfId="0" applyFont="1" applyFill="1" applyBorder="1" applyAlignment="1">
      <alignment horizontal="left"/>
    </xf>
    <xf numFmtId="0" fontId="15" fillId="12" borderId="40" xfId="0" applyFont="1" applyFill="1" applyBorder="1" applyAlignment="1">
      <alignment horizontal="left"/>
    </xf>
    <xf numFmtId="0" fontId="15" fillId="14" borderId="47" xfId="0" applyFont="1" applyFill="1" applyBorder="1" applyAlignment="1">
      <alignment horizontal="left"/>
    </xf>
    <xf numFmtId="4" fontId="15" fillId="14" borderId="39" xfId="0" applyNumberFormat="1" applyFont="1" applyFill="1" applyBorder="1" applyAlignment="1">
      <alignment horizontal="left"/>
    </xf>
    <xf numFmtId="4" fontId="15" fillId="14" borderId="3" xfId="0" applyNumberFormat="1" applyFont="1" applyFill="1" applyBorder="1" applyAlignment="1">
      <alignment horizontal="left"/>
    </xf>
    <xf numFmtId="4" fontId="15" fillId="14" borderId="40" xfId="0" applyNumberFormat="1" applyFont="1" applyFill="1" applyBorder="1" applyAlignment="1">
      <alignment horizontal="left"/>
    </xf>
    <xf numFmtId="4" fontId="15" fillId="3" borderId="40" xfId="0" applyNumberFormat="1" applyFont="1" applyFill="1" applyBorder="1" applyAlignment="1">
      <alignment horizontal="left"/>
    </xf>
    <xf numFmtId="4" fontId="15" fillId="12" borderId="39" xfId="0" applyNumberFormat="1" applyFont="1" applyFill="1" applyBorder="1" applyAlignment="1">
      <alignment horizontal="left"/>
    </xf>
    <xf numFmtId="4" fontId="15" fillId="12" borderId="3" xfId="0" applyNumberFormat="1" applyFont="1" applyFill="1" applyBorder="1" applyAlignment="1">
      <alignment horizontal="left"/>
    </xf>
    <xf numFmtId="4" fontId="15" fillId="12" borderId="40" xfId="0" applyNumberFormat="1" applyFont="1" applyFill="1" applyBorder="1" applyAlignment="1">
      <alignment horizontal="left"/>
    </xf>
    <xf numFmtId="4" fontId="15" fillId="14" borderId="47" xfId="0" applyNumberFormat="1" applyFont="1" applyFill="1" applyBorder="1" applyAlignment="1">
      <alignment horizontal="left"/>
    </xf>
    <xf numFmtId="1" fontId="14" fillId="9" borderId="58" xfId="0" applyNumberFormat="1" applyFont="1" applyFill="1" applyBorder="1" applyAlignment="1">
      <alignment horizontal="center" vertical="center"/>
    </xf>
    <xf numFmtId="0" fontId="15" fillId="13" borderId="59" xfId="0" applyFont="1" applyFill="1" applyBorder="1" applyAlignment="1">
      <alignment horizontal="left"/>
    </xf>
    <xf numFmtId="0" fontId="15" fillId="13" borderId="60" xfId="0" applyFont="1" applyFill="1" applyBorder="1" applyAlignment="1">
      <alignment horizontal="left"/>
    </xf>
    <xf numFmtId="0" fontId="15" fillId="13" borderId="60" xfId="0" applyFont="1" applyFill="1" applyBorder="1" applyAlignment="1">
      <alignment horizontal="right"/>
    </xf>
    <xf numFmtId="0" fontId="15" fillId="14" borderId="59" xfId="0" applyFont="1" applyFill="1" applyBorder="1" applyAlignment="1">
      <alignment horizontal="left"/>
    </xf>
    <xf numFmtId="0" fontId="15" fillId="14" borderId="60" xfId="0" applyFont="1" applyFill="1" applyBorder="1" applyAlignment="1">
      <alignment horizontal="left"/>
    </xf>
    <xf numFmtId="0" fontId="15" fillId="14" borderId="60" xfId="0" applyFont="1" applyFill="1" applyBorder="1" applyAlignment="1">
      <alignment horizontal="right"/>
    </xf>
    <xf numFmtId="0" fontId="15" fillId="3" borderId="59" xfId="0" applyFont="1" applyFill="1" applyBorder="1" applyAlignment="1">
      <alignment horizontal="left"/>
    </xf>
    <xf numFmtId="0" fontId="15" fillId="3" borderId="60" xfId="0" applyFont="1" applyFill="1" applyBorder="1" applyAlignment="1">
      <alignment horizontal="left"/>
    </xf>
    <xf numFmtId="0" fontId="15" fillId="3" borderId="61" xfId="0" applyFont="1" applyFill="1" applyBorder="1" applyAlignment="1">
      <alignment horizontal="right"/>
    </xf>
    <xf numFmtId="0" fontId="15" fillId="14" borderId="63" xfId="0" applyFont="1" applyFill="1" applyBorder="1" applyAlignment="1">
      <alignment horizontal="right"/>
    </xf>
    <xf numFmtId="0" fontId="15" fillId="2" borderId="59" xfId="0" applyFont="1" applyFill="1" applyBorder="1" applyAlignment="1">
      <alignment horizontal="left"/>
    </xf>
    <xf numFmtId="0" fontId="15" fillId="2" borderId="60" xfId="0" applyFont="1" applyFill="1" applyBorder="1" applyAlignment="1">
      <alignment horizontal="left"/>
    </xf>
    <xf numFmtId="0" fontId="15" fillId="2" borderId="63" xfId="0" applyFont="1" applyFill="1" applyBorder="1" applyAlignment="1">
      <alignment horizontal="right"/>
    </xf>
    <xf numFmtId="0" fontId="15" fillId="3" borderId="63" xfId="0" applyFont="1" applyFill="1" applyBorder="1" applyAlignment="1">
      <alignment horizontal="right"/>
    </xf>
    <xf numFmtId="0" fontId="15" fillId="12" borderId="59" xfId="0" applyFont="1" applyFill="1" applyBorder="1" applyAlignment="1">
      <alignment horizontal="left"/>
    </xf>
    <xf numFmtId="0" fontId="15" fillId="12" borderId="60" xfId="0" applyFont="1" applyFill="1" applyBorder="1" applyAlignment="1">
      <alignment horizontal="left"/>
    </xf>
    <xf numFmtId="0" fontId="15" fillId="12" borderId="63" xfId="0" applyFont="1" applyFill="1" applyBorder="1" applyAlignment="1">
      <alignment horizontal="right"/>
    </xf>
    <xf numFmtId="0" fontId="15" fillId="14" borderId="64" xfId="0" applyFont="1" applyFill="1" applyBorder="1" applyAlignment="1">
      <alignment horizontal="right"/>
    </xf>
    <xf numFmtId="1" fontId="14" fillId="9" borderId="65" xfId="0" applyNumberFormat="1" applyFont="1" applyFill="1" applyBorder="1" applyAlignment="1">
      <alignment horizontal="center" vertical="center"/>
    </xf>
    <xf numFmtId="1" fontId="15" fillId="13" borderId="3" xfId="0" applyNumberFormat="1" applyFont="1" applyFill="1" applyBorder="1" applyAlignment="1">
      <alignment horizontal="center"/>
    </xf>
    <xf numFmtId="0" fontId="16" fillId="13" borderId="3" xfId="0" applyFont="1" applyFill="1" applyBorder="1" applyAlignment="1">
      <alignment horizontal="left"/>
    </xf>
    <xf numFmtId="2" fontId="15" fillId="13" borderId="3" xfId="0" applyNumberFormat="1" applyFont="1" applyFill="1" applyBorder="1" applyAlignment="1">
      <alignment horizontal="left"/>
    </xf>
    <xf numFmtId="1" fontId="15" fillId="13" borderId="39" xfId="0" applyNumberFormat="1" applyFont="1" applyFill="1" applyBorder="1" applyAlignment="1">
      <alignment horizontal="center"/>
    </xf>
    <xf numFmtId="2" fontId="15" fillId="13" borderId="40" xfId="0" applyNumberFormat="1" applyFont="1" applyFill="1" applyBorder="1" applyAlignment="1">
      <alignment horizontal="left"/>
    </xf>
    <xf numFmtId="1" fontId="15" fillId="2" borderId="39" xfId="0" applyNumberFormat="1" applyFont="1" applyFill="1" applyBorder="1" applyAlignment="1">
      <alignment horizontal="center"/>
    </xf>
    <xf numFmtId="0" fontId="16" fillId="2" borderId="3" xfId="0" applyFont="1" applyFill="1" applyBorder="1" applyAlignment="1">
      <alignment horizontal="left"/>
    </xf>
    <xf numFmtId="2" fontId="15" fillId="2" borderId="40" xfId="0" applyNumberFormat="1" applyFont="1" applyFill="1" applyBorder="1" applyAlignment="1">
      <alignment horizontal="left"/>
    </xf>
    <xf numFmtId="2" fontId="15" fillId="2" borderId="41" xfId="0" applyNumberFormat="1" applyFont="1" applyFill="1" applyBorder="1" applyAlignment="1">
      <alignment horizontal="left"/>
    </xf>
    <xf numFmtId="0" fontId="15" fillId="2" borderId="41" xfId="0" applyFont="1" applyFill="1" applyBorder="1" applyAlignment="1">
      <alignment horizontal="left"/>
    </xf>
    <xf numFmtId="4" fontId="15" fillId="2" borderId="41" xfId="0" applyNumberFormat="1" applyFont="1" applyFill="1" applyBorder="1" applyAlignment="1">
      <alignment horizontal="left"/>
    </xf>
    <xf numFmtId="0" fontId="15" fillId="2" borderId="60" xfId="0" applyFont="1" applyFill="1" applyBorder="1" applyAlignment="1">
      <alignment horizontal="right"/>
    </xf>
    <xf numFmtId="0" fontId="15" fillId="2" borderId="61" xfId="0" applyFont="1" applyFill="1" applyBorder="1" applyAlignment="1">
      <alignment horizontal="right"/>
    </xf>
    <xf numFmtId="1" fontId="15" fillId="13" borderId="52" xfId="0" applyNumberFormat="1" applyFont="1" applyFill="1" applyBorder="1" applyAlignment="1">
      <alignment horizontal="center"/>
    </xf>
    <xf numFmtId="2" fontId="15" fillId="2" borderId="54" xfId="0" applyNumberFormat="1" applyFont="1" applyFill="1" applyBorder="1" applyAlignment="1">
      <alignment horizontal="left"/>
    </xf>
    <xf numFmtId="1" fontId="15" fillId="3" borderId="69" xfId="0" applyNumberFormat="1" applyFont="1" applyFill="1" applyBorder="1" applyAlignment="1">
      <alignment horizontal="center"/>
    </xf>
    <xf numFmtId="2" fontId="15" fillId="3" borderId="52" xfId="0" applyNumberFormat="1" applyFont="1" applyFill="1" applyBorder="1" applyAlignment="1">
      <alignment horizontal="left"/>
    </xf>
    <xf numFmtId="2" fontId="15" fillId="12" borderId="52" xfId="0" applyNumberFormat="1" applyFont="1" applyFill="1" applyBorder="1" applyAlignment="1">
      <alignment horizontal="left"/>
    </xf>
    <xf numFmtId="0" fontId="15" fillId="3" borderId="70" xfId="0" applyFont="1" applyFill="1" applyBorder="1" applyAlignment="1">
      <alignment horizontal="left"/>
    </xf>
    <xf numFmtId="0" fontId="15" fillId="3" borderId="60" xfId="0" applyFont="1" applyFill="1" applyBorder="1" applyAlignment="1">
      <alignment horizontal="right"/>
    </xf>
    <xf numFmtId="0" fontId="15" fillId="12" borderId="60" xfId="0" applyFont="1" applyFill="1" applyBorder="1" applyAlignment="1">
      <alignment horizontal="right"/>
    </xf>
    <xf numFmtId="2" fontId="15" fillId="12" borderId="54" xfId="0" applyNumberFormat="1" applyFont="1" applyFill="1" applyBorder="1" applyAlignment="1">
      <alignment horizontal="left"/>
    </xf>
    <xf numFmtId="0" fontId="15" fillId="12" borderId="41" xfId="0" applyFont="1" applyFill="1" applyBorder="1" applyAlignment="1">
      <alignment horizontal="left"/>
    </xf>
    <xf numFmtId="4" fontId="15" fillId="12" borderId="41" xfId="0" applyNumberFormat="1" applyFont="1" applyFill="1" applyBorder="1" applyAlignment="1">
      <alignment horizontal="left"/>
    </xf>
    <xf numFmtId="0" fontId="15" fillId="12" borderId="61" xfId="0" applyFont="1" applyFill="1" applyBorder="1" applyAlignment="1">
      <alignment horizontal="right"/>
    </xf>
    <xf numFmtId="1" fontId="15" fillId="12" borderId="69" xfId="0" applyNumberFormat="1" applyFont="1" applyFill="1" applyBorder="1" applyAlignment="1">
      <alignment horizontal="center"/>
    </xf>
    <xf numFmtId="0" fontId="15" fillId="12" borderId="70" xfId="0" applyFont="1" applyFill="1" applyBorder="1" applyAlignment="1">
      <alignment horizontal="left"/>
    </xf>
    <xf numFmtId="1" fontId="15" fillId="14" borderId="52" xfId="0" applyNumberFormat="1" applyFont="1" applyFill="1" applyBorder="1" applyAlignment="1">
      <alignment horizontal="center"/>
    </xf>
    <xf numFmtId="2" fontId="15" fillId="14" borderId="52" xfId="0" applyNumberFormat="1" applyFont="1" applyFill="1" applyBorder="1" applyAlignment="1">
      <alignment horizontal="left"/>
    </xf>
    <xf numFmtId="2" fontId="15" fillId="13" borderId="54" xfId="0" applyNumberFormat="1" applyFont="1" applyFill="1" applyBorder="1" applyAlignment="1">
      <alignment horizontal="left"/>
    </xf>
    <xf numFmtId="1" fontId="15" fillId="14" borderId="69" xfId="0" applyNumberFormat="1" applyFont="1" applyFill="1" applyBorder="1" applyAlignment="1">
      <alignment horizontal="center"/>
    </xf>
    <xf numFmtId="0" fontId="15" fillId="13" borderId="61" xfId="0" applyFont="1" applyFill="1" applyBorder="1" applyAlignment="1">
      <alignment horizontal="right"/>
    </xf>
    <xf numFmtId="0" fontId="15" fillId="14" borderId="70" xfId="0" applyFont="1" applyFill="1" applyBorder="1" applyAlignment="1">
      <alignment horizontal="left"/>
    </xf>
    <xf numFmtId="1" fontId="15" fillId="13" borderId="69" xfId="0" applyNumberFormat="1" applyFont="1" applyFill="1" applyBorder="1" applyAlignment="1">
      <alignment horizontal="center"/>
    </xf>
    <xf numFmtId="2" fontId="15" fillId="3" borderId="56" xfId="0" applyNumberFormat="1" applyFont="1" applyFill="1" applyBorder="1" applyAlignment="1">
      <alignment horizontal="left"/>
    </xf>
    <xf numFmtId="0" fontId="15" fillId="13" borderId="70" xfId="0" applyFont="1" applyFill="1" applyBorder="1" applyAlignment="1">
      <alignment horizontal="left"/>
    </xf>
    <xf numFmtId="0" fontId="15" fillId="13" borderId="63" xfId="0" applyFont="1" applyFill="1" applyBorder="1" applyAlignment="1">
      <alignment horizontal="right"/>
    </xf>
    <xf numFmtId="0" fontId="15" fillId="3" borderId="64" xfId="0" applyFont="1" applyFill="1" applyBorder="1" applyAlignment="1">
      <alignment horizontal="right"/>
    </xf>
    <xf numFmtId="1" fontId="15" fillId="3" borderId="52" xfId="0" applyNumberFormat="1" applyFont="1" applyFill="1" applyBorder="1" applyAlignment="1">
      <alignment horizontal="center"/>
    </xf>
    <xf numFmtId="1" fontId="15" fillId="2" borderId="69" xfId="0" applyNumberFormat="1" applyFont="1" applyFill="1" applyBorder="1" applyAlignment="1">
      <alignment horizontal="center"/>
    </xf>
    <xf numFmtId="2" fontId="15" fillId="2" borderId="52" xfId="0" applyNumberFormat="1" applyFont="1" applyFill="1" applyBorder="1" applyAlignment="1">
      <alignment horizontal="left"/>
    </xf>
    <xf numFmtId="0" fontId="15" fillId="2" borderId="70" xfId="0" applyFont="1" applyFill="1" applyBorder="1" applyAlignment="1">
      <alignment horizontal="left"/>
    </xf>
    <xf numFmtId="2" fontId="15" fillId="2" borderId="56" xfId="0" applyNumberFormat="1" applyFont="1" applyFill="1" applyBorder="1" applyAlignment="1">
      <alignment horizontal="left"/>
    </xf>
    <xf numFmtId="0" fontId="15" fillId="2" borderId="47" xfId="0" applyFont="1" applyFill="1" applyBorder="1" applyAlignment="1">
      <alignment horizontal="left"/>
    </xf>
    <xf numFmtId="4" fontId="15" fillId="2" borderId="47" xfId="0" applyNumberFormat="1" applyFont="1" applyFill="1" applyBorder="1" applyAlignment="1">
      <alignment horizontal="left"/>
    </xf>
    <xf numFmtId="1" fontId="14" fillId="9" borderId="72" xfId="0" applyNumberFormat="1" applyFont="1" applyFill="1" applyBorder="1" applyAlignment="1">
      <alignment horizontal="center" vertical="center"/>
    </xf>
    <xf numFmtId="0" fontId="15" fillId="13" borderId="73" xfId="0" applyFont="1" applyFill="1" applyBorder="1" applyAlignment="1">
      <alignment horizontal="left"/>
    </xf>
    <xf numFmtId="0" fontId="15" fillId="13" borderId="73" xfId="0" applyFont="1" applyFill="1" applyBorder="1" applyAlignment="1">
      <alignment horizontal="right"/>
    </xf>
    <xf numFmtId="0" fontId="15" fillId="13" borderId="74" xfId="0" applyFont="1" applyFill="1" applyBorder="1" applyAlignment="1">
      <alignment horizontal="left"/>
    </xf>
    <xf numFmtId="0" fontId="15" fillId="14" borderId="74" xfId="0" applyFont="1" applyFill="1" applyBorder="1" applyAlignment="1">
      <alignment horizontal="left"/>
    </xf>
    <xf numFmtId="0" fontId="15" fillId="14" borderId="73" xfId="0" applyFont="1" applyFill="1" applyBorder="1" applyAlignment="1">
      <alignment horizontal="left"/>
    </xf>
    <xf numFmtId="0" fontId="15" fillId="14" borderId="73" xfId="0" applyFont="1" applyFill="1" applyBorder="1" applyAlignment="1">
      <alignment horizontal="right"/>
    </xf>
    <xf numFmtId="0" fontId="15" fillId="2" borderId="74" xfId="0" applyFont="1" applyFill="1" applyBorder="1" applyAlignment="1">
      <alignment horizontal="left"/>
    </xf>
    <xf numFmtId="0" fontId="15" fillId="2" borderId="73" xfId="0" applyFont="1" applyFill="1" applyBorder="1" applyAlignment="1">
      <alignment horizontal="left"/>
    </xf>
    <xf numFmtId="0" fontId="15" fillId="2" borderId="75" xfId="0" applyFont="1" applyFill="1" applyBorder="1" applyAlignment="1">
      <alignment horizontal="right"/>
    </xf>
    <xf numFmtId="0" fontId="15" fillId="14" borderId="77" xfId="0" applyFont="1" applyFill="1" applyBorder="1" applyAlignment="1">
      <alignment horizontal="left"/>
    </xf>
    <xf numFmtId="0" fontId="15" fillId="14" borderId="78" xfId="0" applyFont="1" applyFill="1" applyBorder="1" applyAlignment="1">
      <alignment horizontal="right"/>
    </xf>
    <xf numFmtId="0" fontId="15" fillId="12" borderId="74" xfId="0" applyFont="1" applyFill="1" applyBorder="1" applyAlignment="1">
      <alignment horizontal="left"/>
    </xf>
    <xf numFmtId="0" fontId="15" fillId="12" borderId="73" xfId="0" applyFont="1" applyFill="1" applyBorder="1" applyAlignment="1">
      <alignment horizontal="left"/>
    </xf>
    <xf numFmtId="0" fontId="15" fillId="12" borderId="78" xfId="0" applyFont="1" applyFill="1" applyBorder="1" applyAlignment="1">
      <alignment horizontal="right"/>
    </xf>
    <xf numFmtId="0" fontId="15" fillId="2" borderId="79" xfId="0" applyFont="1" applyFill="1" applyBorder="1" applyAlignment="1">
      <alignment horizontal="right"/>
    </xf>
    <xf numFmtId="2" fontId="15" fillId="2" borderId="34" xfId="0" applyNumberFormat="1" applyFont="1" applyFill="1" applyBorder="1" applyAlignment="1">
      <alignment horizontal="left"/>
    </xf>
    <xf numFmtId="1" fontId="15" fillId="14" borderId="36" xfId="0" applyNumberFormat="1" applyFont="1" applyFill="1" applyBorder="1" applyAlignment="1">
      <alignment horizontal="center"/>
    </xf>
    <xf numFmtId="0" fontId="16" fillId="14" borderId="31" xfId="0" applyFont="1" applyFill="1" applyBorder="1" applyAlignment="1">
      <alignment horizontal="left"/>
    </xf>
    <xf numFmtId="2" fontId="15" fillId="14" borderId="31" xfId="0" applyNumberFormat="1" applyFont="1" applyFill="1" applyBorder="1" applyAlignment="1">
      <alignment horizontal="left"/>
    </xf>
    <xf numFmtId="1" fontId="15" fillId="14" borderId="32" xfId="0" applyNumberFormat="1" applyFont="1" applyFill="1" applyBorder="1" applyAlignment="1">
      <alignment horizontal="center"/>
    </xf>
    <xf numFmtId="2" fontId="15" fillId="14" borderId="33" xfId="0" applyNumberFormat="1" applyFont="1" applyFill="1" applyBorder="1" applyAlignment="1">
      <alignment horizontal="left"/>
    </xf>
    <xf numFmtId="2" fontId="15" fillId="14" borderId="37" xfId="0" applyNumberFormat="1" applyFont="1" applyFill="1" applyBorder="1" applyAlignment="1">
      <alignment horizontal="left"/>
    </xf>
    <xf numFmtId="0" fontId="15" fillId="2" borderId="78" xfId="0" applyFont="1" applyFill="1" applyBorder="1" applyAlignment="1">
      <alignment horizontal="right"/>
    </xf>
    <xf numFmtId="0" fontId="15" fillId="14" borderId="79" xfId="0" applyFont="1" applyFill="1" applyBorder="1" applyAlignment="1">
      <alignment horizontal="right"/>
    </xf>
    <xf numFmtId="1" fontId="14" fillId="9" borderId="27" xfId="0" applyNumberFormat="1" applyFont="1" applyFill="1" applyBorder="1" applyAlignment="1">
      <alignment horizontal="center" vertical="center"/>
    </xf>
    <xf numFmtId="1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2" fontId="15" fillId="0" borderId="0" xfId="0" applyNumberFormat="1" applyFont="1" applyAlignment="1">
      <alignment horizontal="left"/>
    </xf>
    <xf numFmtId="1" fontId="15" fillId="0" borderId="80" xfId="0" applyNumberFormat="1" applyFont="1" applyBorder="1" applyAlignment="1">
      <alignment horizontal="center"/>
    </xf>
    <xf numFmtId="2" fontId="15" fillId="0" borderId="81" xfId="0" applyNumberFormat="1" applyFont="1" applyBorder="1" applyAlignment="1">
      <alignment horizontal="left"/>
    </xf>
    <xf numFmtId="1" fontId="15" fillId="0" borderId="82" xfId="0" applyNumberFormat="1" applyFont="1" applyBorder="1" applyAlignment="1">
      <alignment horizontal="center"/>
    </xf>
    <xf numFmtId="0" fontId="15" fillId="0" borderId="80" xfId="0" applyFont="1" applyBorder="1" applyAlignment="1">
      <alignment horizontal="left"/>
    </xf>
    <xf numFmtId="0" fontId="15" fillId="0" borderId="81" xfId="0" applyFont="1" applyBorder="1" applyAlignment="1">
      <alignment horizontal="left"/>
    </xf>
    <xf numFmtId="4" fontId="15" fillId="0" borderId="0" xfId="0" applyNumberFormat="1" applyFont="1" applyAlignment="1">
      <alignment horizontal="left"/>
    </xf>
    <xf numFmtId="4" fontId="15" fillId="0" borderId="80" xfId="0" applyNumberFormat="1" applyFont="1" applyBorder="1" applyAlignment="1">
      <alignment horizontal="left"/>
    </xf>
    <xf numFmtId="4" fontId="15" fillId="0" borderId="81" xfId="0" applyNumberFormat="1" applyFont="1" applyBorder="1" applyAlignment="1">
      <alignment horizontal="left"/>
    </xf>
    <xf numFmtId="1" fontId="14" fillId="9" borderId="83" xfId="0" applyNumberFormat="1" applyFont="1" applyFill="1" applyBorder="1" applyAlignment="1">
      <alignment horizontal="center" vertical="center"/>
    </xf>
    <xf numFmtId="0" fontId="15" fillId="0" borderId="84" xfId="0" applyFont="1" applyBorder="1" applyAlignment="1">
      <alignment horizontal="left"/>
    </xf>
    <xf numFmtId="0" fontId="15" fillId="0" borderId="85" xfId="0" applyFont="1" applyBorder="1" applyAlignment="1">
      <alignment horizontal="left"/>
    </xf>
    <xf numFmtId="0" fontId="15" fillId="0" borderId="86" xfId="0" applyFont="1" applyBorder="1" applyAlignment="1">
      <alignment horizontal="left"/>
    </xf>
    <xf numFmtId="0" fontId="9" fillId="2" borderId="8" xfId="0" applyFont="1" applyFill="1" applyBorder="1"/>
    <xf numFmtId="0" fontId="17" fillId="2" borderId="18" xfId="0" applyFont="1" applyFill="1" applyBorder="1" applyAlignment="1">
      <alignment horizontal="center"/>
    </xf>
    <xf numFmtId="0" fontId="0" fillId="2" borderId="8" xfId="0" applyFont="1" applyFill="1" applyBorder="1"/>
    <xf numFmtId="0" fontId="18" fillId="0" borderId="0" xfId="0" applyFont="1"/>
    <xf numFmtId="0" fontId="19" fillId="0" borderId="0" xfId="0" applyFont="1"/>
    <xf numFmtId="0" fontId="9" fillId="16" borderId="24" xfId="0" applyFont="1" applyFill="1" applyBorder="1" applyAlignment="1">
      <alignment horizontal="center" vertical="center" wrapText="1"/>
    </xf>
    <xf numFmtId="3" fontId="20" fillId="2" borderId="12" xfId="0" applyNumberFormat="1" applyFont="1" applyFill="1" applyBorder="1" applyAlignment="1">
      <alignment horizontal="center" vertical="center"/>
    </xf>
    <xf numFmtId="0" fontId="0" fillId="16" borderId="83" xfId="0" applyFont="1" applyFill="1" applyBorder="1" applyAlignment="1">
      <alignment horizontal="center" vertical="center" wrapText="1"/>
    </xf>
    <xf numFmtId="3" fontId="20" fillId="2" borderId="91" xfId="0" applyNumberFormat="1" applyFont="1" applyFill="1" applyBorder="1" applyAlignment="1">
      <alignment horizontal="center" vertical="center"/>
    </xf>
    <xf numFmtId="3" fontId="20" fillId="6" borderId="26" xfId="0" applyNumberFormat="1" applyFont="1" applyFill="1" applyBorder="1" applyAlignment="1">
      <alignment vertical="center"/>
    </xf>
    <xf numFmtId="3" fontId="20" fillId="6" borderId="12" xfId="0" applyNumberFormat="1" applyFont="1" applyFill="1" applyBorder="1" applyAlignment="1">
      <alignment vertical="center"/>
    </xf>
    <xf numFmtId="3" fontId="20" fillId="6" borderId="92" xfId="0" applyNumberFormat="1" applyFont="1" applyFill="1" applyBorder="1" applyAlignment="1">
      <alignment vertical="center"/>
    </xf>
    <xf numFmtId="3" fontId="20" fillId="6" borderId="91" xfId="0" applyNumberFormat="1" applyFont="1" applyFill="1" applyBorder="1" applyAlignment="1">
      <alignment vertical="center"/>
    </xf>
    <xf numFmtId="3" fontId="20" fillId="6" borderId="12" xfId="0" applyNumberFormat="1" applyFont="1" applyFill="1" applyBorder="1" applyAlignment="1">
      <alignment horizontal="center" vertical="center"/>
    </xf>
    <xf numFmtId="3" fontId="20" fillId="6" borderId="91" xfId="0" applyNumberFormat="1" applyFont="1" applyFill="1" applyBorder="1" applyAlignment="1">
      <alignment horizontal="center" vertical="center"/>
    </xf>
    <xf numFmtId="3" fontId="20" fillId="2" borderId="3" xfId="0" applyNumberFormat="1" applyFont="1" applyFill="1" applyBorder="1" applyAlignment="1">
      <alignment horizontal="center" vertical="center"/>
    </xf>
    <xf numFmtId="0" fontId="21" fillId="0" borderId="0" xfId="0" applyFont="1"/>
    <xf numFmtId="0" fontId="23" fillId="17" borderId="95" xfId="0" applyFont="1" applyFill="1" applyBorder="1"/>
    <xf numFmtId="3" fontId="20" fillId="17" borderId="99" xfId="0" applyNumberFormat="1" applyFont="1" applyFill="1" applyBorder="1" applyAlignment="1">
      <alignment horizontal="center" vertical="center"/>
    </xf>
    <xf numFmtId="0" fontId="0" fillId="17" borderId="99" xfId="0" applyFont="1" applyFill="1" applyBorder="1"/>
    <xf numFmtId="0" fontId="23" fillId="17" borderId="101" xfId="0" applyFont="1" applyFill="1" applyBorder="1"/>
    <xf numFmtId="3" fontId="20" fillId="17" borderId="1" xfId="0" applyNumberFormat="1" applyFont="1" applyFill="1" applyBorder="1" applyAlignment="1">
      <alignment horizontal="center" vertical="center"/>
    </xf>
    <xf numFmtId="0" fontId="0" fillId="17" borderId="1" xfId="0" applyFont="1" applyFill="1" applyBorder="1"/>
    <xf numFmtId="0" fontId="23" fillId="17" borderId="103" xfId="0" applyFont="1" applyFill="1" applyBorder="1"/>
    <xf numFmtId="3" fontId="20" fillId="17" borderId="107" xfId="0" applyNumberFormat="1" applyFont="1" applyFill="1" applyBorder="1" applyAlignment="1">
      <alignment horizontal="center" vertical="center"/>
    </xf>
    <xf numFmtId="0" fontId="0" fillId="17" borderId="107" xfId="0" applyFont="1" applyFill="1" applyBorder="1"/>
    <xf numFmtId="0" fontId="23" fillId="0" borderId="95" xfId="0" applyFont="1" applyBorder="1"/>
    <xf numFmtId="0" fontId="0" fillId="7" borderId="99" xfId="0" applyFont="1" applyFill="1" applyBorder="1"/>
    <xf numFmtId="0" fontId="23" fillId="0" borderId="101" xfId="0" applyFont="1" applyBorder="1"/>
    <xf numFmtId="0" fontId="0" fillId="7" borderId="1" xfId="0" applyFont="1" applyFill="1" applyBorder="1"/>
    <xf numFmtId="0" fontId="23" fillId="0" borderId="103" xfId="0" applyFont="1" applyBorder="1"/>
    <xf numFmtId="0" fontId="0" fillId="7" borderId="107" xfId="0" applyFont="1" applyFill="1" applyBorder="1"/>
    <xf numFmtId="0" fontId="23" fillId="18" borderId="95" xfId="0" applyFont="1" applyFill="1" applyBorder="1"/>
    <xf numFmtId="0" fontId="23" fillId="18" borderId="10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3" fontId="2" fillId="7" borderId="1" xfId="0" applyNumberFormat="1" applyFont="1" applyFill="1" applyBorder="1" applyAlignment="1">
      <alignment horizontal="center"/>
    </xf>
    <xf numFmtId="3" fontId="0" fillId="0" borderId="0" xfId="0" applyNumberFormat="1" applyFont="1"/>
    <xf numFmtId="0" fontId="9" fillId="20" borderId="109" xfId="0" applyFont="1" applyFill="1" applyBorder="1"/>
    <xf numFmtId="4" fontId="6" fillId="19" borderId="109" xfId="0" applyNumberFormat="1" applyFont="1" applyFill="1" applyBorder="1" applyAlignment="1">
      <alignment horizontal="center" vertical="center"/>
    </xf>
    <xf numFmtId="0" fontId="6" fillId="21" borderId="1" xfId="0" applyFont="1" applyFill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6" fillId="23" borderId="1" xfId="0" applyFont="1" applyFill="1" applyBorder="1" applyAlignment="1">
      <alignment horizontal="center" vertical="center"/>
    </xf>
    <xf numFmtId="3" fontId="6" fillId="22" borderId="1" xfId="0" applyNumberFormat="1" applyFont="1" applyFill="1" applyBorder="1" applyAlignment="1">
      <alignment horizontal="center" vertical="center"/>
    </xf>
    <xf numFmtId="4" fontId="6" fillId="23" borderId="1" xfId="0" applyNumberFormat="1" applyFont="1" applyFill="1" applyBorder="1" applyAlignment="1">
      <alignment horizontal="center" vertical="center"/>
    </xf>
    <xf numFmtId="3" fontId="6" fillId="23" borderId="1" xfId="0" applyNumberFormat="1" applyFont="1" applyFill="1" applyBorder="1" applyAlignment="1">
      <alignment horizontal="center" vertical="center" wrapText="1"/>
    </xf>
    <xf numFmtId="0" fontId="4" fillId="24" borderId="1" xfId="0" applyFont="1" applyFill="1" applyBorder="1" applyAlignment="1">
      <alignment horizontal="center" vertical="center"/>
    </xf>
    <xf numFmtId="4" fontId="4" fillId="24" borderId="1" xfId="0" applyNumberFormat="1" applyFont="1" applyFill="1" applyBorder="1" applyAlignment="1">
      <alignment horizontal="center" vertical="center"/>
    </xf>
    <xf numFmtId="0" fontId="6" fillId="25" borderId="1" xfId="0" applyFont="1" applyFill="1" applyBorder="1" applyAlignment="1">
      <alignment horizontal="center" vertical="center" wrapText="1"/>
    </xf>
    <xf numFmtId="0" fontId="6" fillId="26" borderId="1" xfId="0" applyFont="1" applyFill="1" applyBorder="1" applyAlignment="1">
      <alignment horizontal="center" vertical="center"/>
    </xf>
    <xf numFmtId="3" fontId="6" fillId="26" borderId="1" xfId="0" applyNumberFormat="1" applyFont="1" applyFill="1" applyBorder="1" applyAlignment="1">
      <alignment horizontal="center" vertical="center"/>
    </xf>
    <xf numFmtId="3" fontId="6" fillId="27" borderId="1" xfId="0" applyNumberFormat="1" applyFont="1" applyFill="1" applyBorder="1" applyAlignment="1">
      <alignment horizontal="center" vertical="center"/>
    </xf>
    <xf numFmtId="4" fontId="6" fillId="25" borderId="1" xfId="0" applyNumberFormat="1" applyFont="1" applyFill="1" applyBorder="1" applyAlignment="1">
      <alignment horizontal="center" vertical="center"/>
    </xf>
    <xf numFmtId="3" fontId="6" fillId="25" borderId="1" xfId="0" applyNumberFormat="1" applyFont="1" applyFill="1" applyBorder="1" applyAlignment="1">
      <alignment horizontal="center" vertical="center" wrapText="1"/>
    </xf>
    <xf numFmtId="4" fontId="6" fillId="27" borderId="1" xfId="0" applyNumberFormat="1" applyFont="1" applyFill="1" applyBorder="1" applyAlignment="1">
      <alignment horizontal="center" vertical="center"/>
    </xf>
    <xf numFmtId="3" fontId="6" fillId="27" borderId="1" xfId="0" applyNumberFormat="1" applyFont="1" applyFill="1" applyBorder="1" applyAlignment="1">
      <alignment horizontal="center" vertical="center" wrapText="1"/>
    </xf>
    <xf numFmtId="0" fontId="6" fillId="25" borderId="1" xfId="0" applyFont="1" applyFill="1" applyBorder="1" applyAlignment="1">
      <alignment horizontal="center" vertical="center"/>
    </xf>
    <xf numFmtId="0" fontId="1" fillId="25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4" fillId="25" borderId="1" xfId="0" applyFont="1" applyFill="1" applyBorder="1" applyAlignment="1">
      <alignment horizontal="center" vertical="center" wrapText="1"/>
    </xf>
    <xf numFmtId="0" fontId="4" fillId="25" borderId="1" xfId="0" applyFont="1" applyFill="1" applyBorder="1" applyAlignment="1">
      <alignment horizontal="center" vertical="center"/>
    </xf>
    <xf numFmtId="4" fontId="3" fillId="25" borderId="1" xfId="0" applyNumberFormat="1" applyFon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horizontal="center" vertical="center" wrapText="1"/>
    </xf>
    <xf numFmtId="3" fontId="6" fillId="25" borderId="2" xfId="0" applyNumberFormat="1" applyFont="1" applyFill="1" applyBorder="1" applyAlignment="1">
      <alignment horizontal="center" vertical="center" wrapText="1"/>
    </xf>
    <xf numFmtId="4" fontId="4" fillId="26" borderId="1" xfId="0" applyNumberFormat="1" applyFont="1" applyFill="1" applyBorder="1" applyAlignment="1">
      <alignment horizontal="center" vertical="center"/>
    </xf>
    <xf numFmtId="3" fontId="20" fillId="0" borderId="88" xfId="0" applyNumberFormat="1" applyFont="1" applyBorder="1" applyAlignment="1">
      <alignment horizontal="center" vertical="center"/>
    </xf>
    <xf numFmtId="0" fontId="5" fillId="0" borderId="89" xfId="0" applyFont="1" applyBorder="1"/>
    <xf numFmtId="0" fontId="5" fillId="0" borderId="90" xfId="0" applyFont="1" applyBorder="1"/>
    <xf numFmtId="0" fontId="5" fillId="0" borderId="87" xfId="0" applyFont="1" applyBorder="1"/>
    <xf numFmtId="0" fontId="5" fillId="0" borderId="84" xfId="0" applyFont="1" applyBorder="1"/>
    <xf numFmtId="0" fontId="5" fillId="0" borderId="86" xfId="0" applyFont="1" applyBorder="1"/>
    <xf numFmtId="3" fontId="20" fillId="18" borderId="4" xfId="0" applyNumberFormat="1" applyFont="1" applyFill="1" applyBorder="1" applyAlignment="1">
      <alignment horizontal="center" vertical="center"/>
    </xf>
    <xf numFmtId="0" fontId="5" fillId="0" borderId="5" xfId="0" applyFont="1" applyBorder="1"/>
    <xf numFmtId="0" fontId="5" fillId="0" borderId="6" xfId="0" applyFont="1" applyBorder="1"/>
    <xf numFmtId="3" fontId="20" fillId="18" borderId="96" xfId="0" applyNumberFormat="1" applyFont="1" applyFill="1" applyBorder="1" applyAlignment="1">
      <alignment horizontal="center" vertical="center"/>
    </xf>
    <xf numFmtId="0" fontId="5" fillId="0" borderId="97" xfId="0" applyFont="1" applyBorder="1"/>
    <xf numFmtId="0" fontId="5" fillId="0" borderId="98" xfId="0" applyFont="1" applyBorder="1"/>
    <xf numFmtId="3" fontId="20" fillId="2" borderId="4" xfId="0" applyNumberFormat="1" applyFont="1" applyFill="1" applyBorder="1" applyAlignment="1">
      <alignment horizontal="center" vertical="center"/>
    </xf>
    <xf numFmtId="3" fontId="20" fillId="2" borderId="104" xfId="0" applyNumberFormat="1" applyFont="1" applyFill="1" applyBorder="1" applyAlignment="1">
      <alignment horizontal="center" vertical="center"/>
    </xf>
    <xf numFmtId="0" fontId="5" fillId="0" borderId="105" xfId="0" applyFont="1" applyBorder="1"/>
    <xf numFmtId="0" fontId="5" fillId="0" borderId="106" xfId="0" applyFont="1" applyBorder="1"/>
    <xf numFmtId="3" fontId="22" fillId="2" borderId="88" xfId="0" applyNumberFormat="1" applyFont="1" applyFill="1" applyBorder="1" applyAlignment="1">
      <alignment horizontal="center"/>
    </xf>
    <xf numFmtId="3" fontId="20" fillId="2" borderId="88" xfId="0" applyNumberFormat="1" applyFont="1" applyFill="1" applyBorder="1" applyAlignment="1">
      <alignment horizontal="center" vertical="center"/>
    </xf>
    <xf numFmtId="0" fontId="5" fillId="0" borderId="102" xfId="0" applyFont="1" applyBorder="1"/>
    <xf numFmtId="0" fontId="5" fillId="0" borderId="100" xfId="0" applyFont="1" applyBorder="1"/>
    <xf numFmtId="3" fontId="20" fillId="6" borderId="88" xfId="0" applyNumberFormat="1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/>
    </xf>
    <xf numFmtId="0" fontId="5" fillId="0" borderId="10" xfId="0" applyFont="1" applyBorder="1"/>
    <xf numFmtId="0" fontId="5" fillId="0" borderId="22" xfId="0" applyFont="1" applyBorder="1"/>
    <xf numFmtId="0" fontId="15" fillId="0" borderId="80" xfId="0" applyFont="1" applyBorder="1" applyAlignment="1">
      <alignment horizontal="left"/>
    </xf>
    <xf numFmtId="0" fontId="0" fillId="0" borderId="0" xfId="0" applyFont="1" applyAlignment="1"/>
    <xf numFmtId="0" fontId="15" fillId="0" borderId="85" xfId="0" applyFont="1" applyBorder="1" applyAlignment="1">
      <alignment horizontal="left"/>
    </xf>
    <xf numFmtId="4" fontId="15" fillId="0" borderId="80" xfId="0" applyNumberFormat="1" applyFont="1" applyBorder="1" applyAlignment="1">
      <alignment horizontal="left"/>
    </xf>
    <xf numFmtId="0" fontId="15" fillId="0" borderId="82" xfId="0" applyFont="1" applyBorder="1" applyAlignment="1">
      <alignment horizontal="left"/>
    </xf>
    <xf numFmtId="3" fontId="20" fillId="0" borderId="88" xfId="0" applyNumberFormat="1" applyFont="1" applyBorder="1" applyAlignment="1">
      <alignment horizontal="center" vertical="center" wrapText="1"/>
    </xf>
    <xf numFmtId="3" fontId="20" fillId="17" borderId="96" xfId="0" applyNumberFormat="1" applyFont="1" applyFill="1" applyBorder="1" applyAlignment="1">
      <alignment horizontal="center" vertical="center"/>
    </xf>
    <xf numFmtId="3" fontId="20" fillId="17" borderId="4" xfId="0" applyNumberFormat="1" applyFont="1" applyFill="1" applyBorder="1" applyAlignment="1">
      <alignment horizontal="center" vertical="center"/>
    </xf>
    <xf numFmtId="3" fontId="20" fillId="2" borderId="96" xfId="0" applyNumberFormat="1" applyFont="1" applyFill="1" applyBorder="1" applyAlignment="1">
      <alignment horizontal="center" vertical="center"/>
    </xf>
    <xf numFmtId="1" fontId="14" fillId="9" borderId="68" xfId="0" applyNumberFormat="1" applyFont="1" applyFill="1" applyBorder="1" applyAlignment="1">
      <alignment horizontal="center" vertical="center"/>
    </xf>
    <xf numFmtId="0" fontId="5" fillId="0" borderId="42" xfId="0" applyFont="1" applyBorder="1"/>
    <xf numFmtId="0" fontId="5" fillId="0" borderId="67" xfId="0" applyFont="1" applyBorder="1"/>
    <xf numFmtId="0" fontId="11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5" fillId="0" borderId="11" xfId="0" applyFont="1" applyBorder="1"/>
    <xf numFmtId="0" fontId="10" fillId="0" borderId="0" xfId="0" applyFont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5" fillId="0" borderId="15" xfId="0" applyFont="1" applyBorder="1"/>
    <xf numFmtId="0" fontId="5" fillId="0" borderId="16" xfId="0" applyFont="1" applyBorder="1"/>
    <xf numFmtId="0" fontId="15" fillId="13" borderId="45" xfId="0" applyFont="1" applyFill="1" applyBorder="1" applyAlignment="1">
      <alignment horizontal="left"/>
    </xf>
    <xf numFmtId="0" fontId="5" fillId="0" borderId="44" xfId="0" applyFont="1" applyBorder="1"/>
    <xf numFmtId="0" fontId="5" fillId="0" borderId="46" xfId="0" applyFont="1" applyBorder="1"/>
    <xf numFmtId="4" fontId="15" fillId="13" borderId="45" xfId="0" applyNumberFormat="1" applyFont="1" applyFill="1" applyBorder="1" applyAlignment="1">
      <alignment horizontal="left"/>
    </xf>
    <xf numFmtId="0" fontId="15" fillId="14" borderId="43" xfId="0" applyFont="1" applyFill="1" applyBorder="1" applyAlignment="1">
      <alignment horizontal="left"/>
    </xf>
    <xf numFmtId="4" fontId="15" fillId="14" borderId="43" xfId="0" applyNumberFormat="1" applyFont="1" applyFill="1" applyBorder="1" applyAlignment="1">
      <alignment horizontal="left"/>
    </xf>
    <xf numFmtId="4" fontId="15" fillId="12" borderId="43" xfId="0" applyNumberFormat="1" applyFont="1" applyFill="1" applyBorder="1" applyAlignment="1">
      <alignment horizontal="left"/>
    </xf>
    <xf numFmtId="4" fontId="15" fillId="3" borderId="43" xfId="0" applyNumberFormat="1" applyFont="1" applyFill="1" applyBorder="1" applyAlignment="1">
      <alignment horizontal="left"/>
    </xf>
    <xf numFmtId="0" fontId="14" fillId="15" borderId="14" xfId="0" applyFont="1" applyFill="1" applyBorder="1" applyAlignment="1">
      <alignment horizontal="center" vertical="center"/>
    </xf>
    <xf numFmtId="0" fontId="15" fillId="13" borderId="71" xfId="0" applyFont="1" applyFill="1" applyBorder="1" applyAlignment="1">
      <alignment horizontal="left"/>
    </xf>
    <xf numFmtId="4" fontId="15" fillId="13" borderId="71" xfId="0" applyNumberFormat="1" applyFont="1" applyFill="1" applyBorder="1" applyAlignment="1">
      <alignment horizontal="left"/>
    </xf>
    <xf numFmtId="0" fontId="14" fillId="2" borderId="23" xfId="0" applyFont="1" applyFill="1" applyBorder="1" applyAlignment="1">
      <alignment horizontal="center" vertical="center"/>
    </xf>
    <xf numFmtId="0" fontId="5" fillId="0" borderId="29" xfId="0" applyFont="1" applyBorder="1"/>
    <xf numFmtId="0" fontId="5" fillId="0" borderId="81" xfId="0" applyFont="1" applyBorder="1"/>
    <xf numFmtId="0" fontId="15" fillId="2" borderId="43" xfId="0" applyFont="1" applyFill="1" applyBorder="1" applyAlignment="1">
      <alignment horizontal="left"/>
    </xf>
    <xf numFmtId="4" fontId="15" fillId="2" borderId="43" xfId="0" applyNumberFormat="1" applyFont="1" applyFill="1" applyBorder="1" applyAlignment="1">
      <alignment horizontal="left"/>
    </xf>
    <xf numFmtId="0" fontId="15" fillId="14" borderId="45" xfId="0" applyFont="1" applyFill="1" applyBorder="1" applyAlignment="1">
      <alignment horizontal="left"/>
    </xf>
    <xf numFmtId="3" fontId="20" fillId="17" borderId="104" xfId="0" applyNumberFormat="1" applyFont="1" applyFill="1" applyBorder="1" applyAlignment="1">
      <alignment horizontal="center" vertical="center"/>
    </xf>
    <xf numFmtId="0" fontId="5" fillId="0" borderId="108" xfId="0" applyFont="1" applyBorder="1"/>
    <xf numFmtId="3" fontId="24" fillId="2" borderId="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5" fillId="3" borderId="43" xfId="0" applyFont="1" applyFill="1" applyBorder="1" applyAlignment="1">
      <alignment horizontal="left"/>
    </xf>
    <xf numFmtId="1" fontId="14" fillId="9" borderId="35" xfId="0" applyNumberFormat="1" applyFont="1" applyFill="1" applyBorder="1" applyAlignment="1">
      <alignment horizontal="center" vertical="center"/>
    </xf>
    <xf numFmtId="1" fontId="14" fillId="9" borderId="55" xfId="0" applyNumberFormat="1" applyFont="1" applyFill="1" applyBorder="1" applyAlignment="1">
      <alignment horizontal="center" vertical="center"/>
    </xf>
    <xf numFmtId="0" fontId="5" fillId="0" borderId="62" xfId="0" applyFont="1" applyBorder="1"/>
    <xf numFmtId="0" fontId="14" fillId="15" borderId="28" xfId="0" applyFont="1" applyFill="1" applyBorder="1" applyAlignment="1">
      <alignment horizontal="center" vertical="center"/>
    </xf>
    <xf numFmtId="3" fontId="20" fillId="16" borderId="93" xfId="0" applyNumberFormat="1" applyFont="1" applyFill="1" applyBorder="1" applyAlignment="1">
      <alignment horizontal="center"/>
    </xf>
    <xf numFmtId="0" fontId="5" fillId="0" borderId="94" xfId="0" applyFont="1" applyBorder="1"/>
    <xf numFmtId="1" fontId="14" fillId="9" borderId="66" xfId="0" applyNumberFormat="1" applyFont="1" applyFill="1" applyBorder="1" applyAlignment="1">
      <alignment horizontal="center" vertical="center"/>
    </xf>
    <xf numFmtId="3" fontId="20" fillId="16" borderId="55" xfId="0" applyNumberFormat="1" applyFont="1" applyFill="1" applyBorder="1" applyAlignment="1">
      <alignment horizontal="center"/>
    </xf>
    <xf numFmtId="0" fontId="15" fillId="12" borderId="43" xfId="0" applyFont="1" applyFill="1" applyBorder="1" applyAlignment="1">
      <alignment horizontal="left"/>
    </xf>
    <xf numFmtId="0" fontId="15" fillId="13" borderId="43" xfId="0" applyFont="1" applyFill="1" applyBorder="1" applyAlignment="1">
      <alignment horizontal="left"/>
    </xf>
    <xf numFmtId="4" fontId="15" fillId="13" borderId="43" xfId="0" applyNumberFormat="1" applyFont="1" applyFill="1" applyBorder="1" applyAlignment="1">
      <alignment horizontal="left"/>
    </xf>
    <xf numFmtId="4" fontId="15" fillId="0" borderId="82" xfId="0" applyNumberFormat="1" applyFont="1" applyBorder="1" applyAlignment="1">
      <alignment horizontal="left"/>
    </xf>
    <xf numFmtId="0" fontId="15" fillId="0" borderId="87" xfId="0" applyFont="1" applyBorder="1" applyAlignment="1">
      <alignment horizontal="left"/>
    </xf>
    <xf numFmtId="0" fontId="5" fillId="0" borderId="76" xfId="0" applyFont="1" applyBorder="1"/>
  </cellXfs>
  <cellStyles count="1">
    <cellStyle name="Обычный" xfId="0" builtinId="0"/>
  </cellStyles>
  <dxfs count="6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45;&#1040;&#1051;&#1048;&#1047;&#1040;&#1062;&#1048;&#1071;/!%20&#1062;&#1045;&#1053;&#1067;/&#1087;&#1077;&#1088;&#1077;&#1089;&#1095;&#1105;&#1090;%20&#1056;&#1077;&#1095;&#1085;&#1086;&#1081;%20&#1041;&#1088;&#1080;&#1079;/&#1064;&#1072;&#1093;&#1084;&#1072;&#1090;&#1082;&#1072;/&#1064;&#1072;&#1093;&#1084;&#1072;&#1090;&#1082;&#1072;_&#1056;&#1041;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Прайс"/>
      <sheetName val="Шахматка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H175"/>
  <sheetViews>
    <sheetView tabSelected="1" workbookViewId="0">
      <pane ySplit="1" topLeftCell="A2" activePane="bottomLeft" state="frozen"/>
      <selection pane="bottomLeft" activeCell="G180" sqref="G179:G180"/>
    </sheetView>
  </sheetViews>
  <sheetFormatPr defaultColWidth="14.42578125" defaultRowHeight="15" customHeight="1"/>
  <cols>
    <col min="1" max="4" width="7.140625" customWidth="1"/>
    <col min="5" max="5" width="8.42578125" customWidth="1"/>
    <col min="6" max="6" width="7.5703125" customWidth="1"/>
    <col min="7" max="7" width="8.7109375" customWidth="1"/>
    <col min="8" max="8" width="16.28515625" hidden="1" customWidth="1"/>
    <col min="9" max="9" width="9.140625" hidden="1" customWidth="1"/>
    <col min="10" max="10" width="0.140625" customWidth="1"/>
    <col min="11" max="11" width="15.42578125" customWidth="1"/>
    <col min="12" max="15" width="16.5703125" hidden="1" customWidth="1"/>
    <col min="16" max="16" width="12.7109375" customWidth="1"/>
    <col min="17" max="17" width="16.7109375" customWidth="1"/>
    <col min="18" max="18" width="14.7109375" customWidth="1"/>
    <col min="19" max="19" width="12.85546875" hidden="1" customWidth="1"/>
    <col min="20" max="20" width="12.7109375" hidden="1" customWidth="1"/>
    <col min="21" max="21" width="13" hidden="1" customWidth="1"/>
    <col min="22" max="22" width="17" hidden="1" customWidth="1"/>
    <col min="23" max="24" width="14.42578125" hidden="1" customWidth="1"/>
    <col min="25" max="28" width="11.5703125" hidden="1" customWidth="1"/>
    <col min="29" max="29" width="14.42578125" hidden="1" customWidth="1"/>
    <col min="30" max="31" width="14.28515625" hidden="1" customWidth="1"/>
    <col min="32" max="32" width="17.7109375" hidden="1" customWidth="1"/>
    <col min="33" max="34" width="8.7109375" hidden="1" customWidth="1"/>
  </cols>
  <sheetData>
    <row r="1" spans="1:34" ht="68.25" customHeight="1">
      <c r="A1" s="361" t="s">
        <v>1</v>
      </c>
      <c r="B1" s="361" t="s">
        <v>2</v>
      </c>
      <c r="C1" s="361" t="s">
        <v>19</v>
      </c>
      <c r="D1" s="361" t="s">
        <v>20</v>
      </c>
      <c r="E1" s="350" t="s">
        <v>3</v>
      </c>
      <c r="F1" s="362" t="s">
        <v>4</v>
      </c>
      <c r="G1" s="350" t="s">
        <v>5</v>
      </c>
      <c r="H1" s="8" t="s">
        <v>21</v>
      </c>
      <c r="I1" s="8" t="s">
        <v>22</v>
      </c>
      <c r="J1" s="363" t="s">
        <v>23</v>
      </c>
      <c r="K1" s="364" t="s">
        <v>24</v>
      </c>
      <c r="L1" s="9" t="s">
        <v>25</v>
      </c>
      <c r="M1" s="9" t="s">
        <v>26</v>
      </c>
      <c r="N1" s="10" t="s">
        <v>27</v>
      </c>
      <c r="O1" s="10" t="s">
        <v>28</v>
      </c>
      <c r="P1" s="365" t="s">
        <v>29</v>
      </c>
      <c r="Q1" s="365" t="s">
        <v>30</v>
      </c>
      <c r="R1" s="358" t="s">
        <v>31</v>
      </c>
      <c r="S1" s="8" t="s">
        <v>10</v>
      </c>
      <c r="T1" s="8" t="s">
        <v>32</v>
      </c>
      <c r="U1" s="12" t="s">
        <v>33</v>
      </c>
      <c r="V1" s="8" t="s">
        <v>6</v>
      </c>
      <c r="W1" s="8" t="s">
        <v>34</v>
      </c>
      <c r="X1" s="8" t="s">
        <v>35</v>
      </c>
      <c r="Y1" s="2" t="s">
        <v>7</v>
      </c>
      <c r="Z1" s="13">
        <v>4.4999999999999998E-2</v>
      </c>
      <c r="AA1" s="13" t="s">
        <v>8</v>
      </c>
      <c r="AB1" s="13" t="s">
        <v>9</v>
      </c>
      <c r="AC1" s="14" t="s">
        <v>11</v>
      </c>
      <c r="AD1" s="14" t="s">
        <v>12</v>
      </c>
      <c r="AE1" s="14" t="s">
        <v>36</v>
      </c>
      <c r="AF1" s="14" t="s">
        <v>37</v>
      </c>
      <c r="AG1">
        <v>37000</v>
      </c>
      <c r="AH1">
        <f>AG1-(AG1*20%)</f>
        <v>29600</v>
      </c>
    </row>
    <row r="2" spans="1:34" ht="16.5" hidden="1" customHeight="1">
      <c r="A2" s="15">
        <v>3</v>
      </c>
      <c r="B2" s="15">
        <v>1</v>
      </c>
      <c r="C2" s="15">
        <v>1</v>
      </c>
      <c r="D2" s="15">
        <v>1</v>
      </c>
      <c r="E2" s="16">
        <v>1</v>
      </c>
      <c r="F2" s="15">
        <v>2</v>
      </c>
      <c r="G2" s="16">
        <v>1</v>
      </c>
      <c r="H2" s="17">
        <v>44</v>
      </c>
      <c r="I2" s="18">
        <v>19.3</v>
      </c>
      <c r="J2" s="18">
        <v>44</v>
      </c>
      <c r="K2" s="19">
        <v>45.4</v>
      </c>
      <c r="L2" s="20">
        <v>40000</v>
      </c>
      <c r="M2" s="20">
        <v>2000</v>
      </c>
      <c r="N2" s="20">
        <f t="shared" ref="N2:N7" si="0">L2-M2</f>
        <v>38000</v>
      </c>
      <c r="O2" s="20">
        <f t="shared" ref="O2:O3" si="1">N2-1000</f>
        <v>37000</v>
      </c>
      <c r="P2" s="20">
        <v>32250</v>
      </c>
      <c r="Q2" s="20">
        <f t="shared" ref="Q2:Q3" si="2">K2*P2</f>
        <v>1464150</v>
      </c>
      <c r="R2" s="15" t="s">
        <v>38</v>
      </c>
      <c r="S2" s="21"/>
      <c r="T2" s="21"/>
      <c r="U2" s="2">
        <v>35000</v>
      </c>
      <c r="V2" s="2">
        <f t="shared" ref="V2:V169" si="3">U2*K2</f>
        <v>1589000</v>
      </c>
      <c r="W2" s="22">
        <f t="shared" ref="W2:W7" si="4">U2*K2</f>
        <v>1589000</v>
      </c>
      <c r="X2" s="22">
        <f t="shared" ref="X2:X7" si="5">W2/K2</f>
        <v>35000</v>
      </c>
      <c r="Y2" s="2" t="e">
        <f t="shared" ref="Y2:Y169" si="6">(#REF!-W2)*18/118</f>
        <v>#REF!</v>
      </c>
      <c r="Z2" s="2" t="e">
        <f t="shared" ref="Z2:Z12" si="7">#REF!*$AA$1</f>
        <v>#REF!</v>
      </c>
      <c r="AA2" s="2" t="e">
        <f t="shared" ref="AA2:AA12" si="8">#REF!-Y2-Z2</f>
        <v>#REF!</v>
      </c>
      <c r="AB2" s="2" t="e">
        <f t="shared" ref="AB2:AB12" si="9">AA2/#REF!</f>
        <v>#REF!</v>
      </c>
      <c r="AC2" s="23">
        <f t="shared" ref="AC2:AC7" si="10">O2-3000</f>
        <v>34000</v>
      </c>
      <c r="AD2" s="23">
        <f t="shared" ref="AD2:AD7" si="11">AC2-(AC2*4.5%)-(AC2-X2)*18/118</f>
        <v>32622.542372881355</v>
      </c>
      <c r="AE2" s="23">
        <f t="shared" ref="AE2:AE7" si="12">AC2*K2</f>
        <v>1543600</v>
      </c>
      <c r="AF2" s="23">
        <f t="shared" ref="AF2:AF7" si="13">AD2*K2</f>
        <v>1481063.4237288134</v>
      </c>
      <c r="AG2" s="24"/>
      <c r="AH2" s="25">
        <f t="shared" ref="AH2:AH3" si="14">AC2-$AH$1</f>
        <v>4400</v>
      </c>
    </row>
    <row r="3" spans="1:34" ht="15" hidden="1" customHeight="1">
      <c r="A3" s="15">
        <v>3</v>
      </c>
      <c r="B3" s="15">
        <v>1</v>
      </c>
      <c r="C3" s="15">
        <v>2</v>
      </c>
      <c r="D3" s="15">
        <v>2</v>
      </c>
      <c r="E3" s="16">
        <v>2</v>
      </c>
      <c r="F3" s="15">
        <v>2</v>
      </c>
      <c r="G3" s="26">
        <v>2</v>
      </c>
      <c r="H3" s="17">
        <v>65</v>
      </c>
      <c r="I3" s="18">
        <v>32.799999999999997</v>
      </c>
      <c r="J3" s="18">
        <v>65</v>
      </c>
      <c r="K3" s="19">
        <v>67.7</v>
      </c>
      <c r="L3" s="2">
        <v>41000</v>
      </c>
      <c r="M3" s="2">
        <v>2000</v>
      </c>
      <c r="N3" s="19">
        <f t="shared" si="0"/>
        <v>39000</v>
      </c>
      <c r="O3" s="20">
        <f t="shared" si="1"/>
        <v>38000</v>
      </c>
      <c r="P3" s="20">
        <v>33000</v>
      </c>
      <c r="Q3" s="20">
        <f t="shared" si="2"/>
        <v>2234100</v>
      </c>
      <c r="R3" s="23" t="s">
        <v>38</v>
      </c>
      <c r="S3" s="21"/>
      <c r="T3" s="21"/>
      <c r="U3" s="2">
        <v>35000</v>
      </c>
      <c r="V3" s="2">
        <f t="shared" si="3"/>
        <v>2369500</v>
      </c>
      <c r="W3" s="22">
        <f t="shared" si="4"/>
        <v>2369500</v>
      </c>
      <c r="X3" s="22">
        <f t="shared" si="5"/>
        <v>35000</v>
      </c>
      <c r="Y3" s="2" t="e">
        <f t="shared" si="6"/>
        <v>#REF!</v>
      </c>
      <c r="Z3" s="2" t="e">
        <f t="shared" si="7"/>
        <v>#REF!</v>
      </c>
      <c r="AA3" s="2" t="e">
        <f t="shared" si="8"/>
        <v>#REF!</v>
      </c>
      <c r="AB3" s="2" t="e">
        <f t="shared" si="9"/>
        <v>#REF!</v>
      </c>
      <c r="AC3" s="23">
        <f t="shared" si="10"/>
        <v>35000</v>
      </c>
      <c r="AD3" s="23">
        <f t="shared" si="11"/>
        <v>33425</v>
      </c>
      <c r="AE3" s="23">
        <f t="shared" si="12"/>
        <v>2369500</v>
      </c>
      <c r="AF3" s="23">
        <f t="shared" si="13"/>
        <v>2262872.5</v>
      </c>
      <c r="AG3" s="24"/>
      <c r="AH3" s="25">
        <f t="shared" si="14"/>
        <v>5400</v>
      </c>
    </row>
    <row r="4" spans="1:34" ht="15" hidden="1" customHeight="1">
      <c r="A4" s="15">
        <v>3</v>
      </c>
      <c r="B4" s="15">
        <v>1</v>
      </c>
      <c r="C4" s="15">
        <v>3</v>
      </c>
      <c r="D4" s="15">
        <v>3</v>
      </c>
      <c r="E4" s="16">
        <v>3</v>
      </c>
      <c r="F4" s="15">
        <v>2</v>
      </c>
      <c r="G4" s="26">
        <v>2</v>
      </c>
      <c r="H4" s="17">
        <v>67.2</v>
      </c>
      <c r="I4" s="18">
        <v>33.200000000000003</v>
      </c>
      <c r="J4" s="18">
        <v>67.2</v>
      </c>
      <c r="K4" s="19">
        <v>68.3</v>
      </c>
      <c r="L4" s="2">
        <v>40000</v>
      </c>
      <c r="M4" s="2">
        <v>2000</v>
      </c>
      <c r="N4" s="20">
        <f t="shared" si="0"/>
        <v>38000</v>
      </c>
      <c r="O4" s="20">
        <v>35000</v>
      </c>
      <c r="P4" s="20"/>
      <c r="Q4" s="19">
        <f>O4*K4</f>
        <v>2390500</v>
      </c>
      <c r="R4" s="23" t="s">
        <v>38</v>
      </c>
      <c r="S4" s="20"/>
      <c r="T4" s="21"/>
      <c r="U4" s="2">
        <v>35000</v>
      </c>
      <c r="V4" s="2">
        <f t="shared" si="3"/>
        <v>2390500</v>
      </c>
      <c r="W4" s="22">
        <f t="shared" si="4"/>
        <v>2390500</v>
      </c>
      <c r="X4" s="27">
        <f t="shared" si="5"/>
        <v>35000</v>
      </c>
      <c r="Y4" s="2" t="e">
        <f t="shared" si="6"/>
        <v>#REF!</v>
      </c>
      <c r="Z4" s="2" t="e">
        <f t="shared" si="7"/>
        <v>#REF!</v>
      </c>
      <c r="AA4" s="2" t="e">
        <f t="shared" si="8"/>
        <v>#REF!</v>
      </c>
      <c r="AB4" s="2" t="e">
        <f t="shared" si="9"/>
        <v>#REF!</v>
      </c>
      <c r="AC4" s="23">
        <f t="shared" si="10"/>
        <v>32000</v>
      </c>
      <c r="AD4" s="23">
        <f t="shared" si="11"/>
        <v>31017.627118644068</v>
      </c>
      <c r="AE4" s="23">
        <f t="shared" si="12"/>
        <v>2185600</v>
      </c>
      <c r="AF4" s="23">
        <f t="shared" si="13"/>
        <v>2118503.9322033897</v>
      </c>
      <c r="AG4" s="24"/>
      <c r="AH4" s="24"/>
    </row>
    <row r="5" spans="1:34" ht="15" hidden="1" customHeight="1">
      <c r="A5" s="15">
        <v>3</v>
      </c>
      <c r="B5" s="15">
        <v>1</v>
      </c>
      <c r="C5" s="15">
        <v>4</v>
      </c>
      <c r="D5" s="15">
        <v>4</v>
      </c>
      <c r="E5" s="16">
        <v>4</v>
      </c>
      <c r="F5" s="15">
        <v>2</v>
      </c>
      <c r="G5" s="26">
        <v>2</v>
      </c>
      <c r="H5" s="17">
        <v>68.8</v>
      </c>
      <c r="I5" s="18">
        <v>33.200000000000003</v>
      </c>
      <c r="J5" s="18">
        <v>68.8</v>
      </c>
      <c r="K5" s="19">
        <v>69.900000000000006</v>
      </c>
      <c r="L5" s="2">
        <v>40000</v>
      </c>
      <c r="M5" s="2">
        <v>2000</v>
      </c>
      <c r="N5" s="20">
        <f t="shared" si="0"/>
        <v>38000</v>
      </c>
      <c r="O5" s="20">
        <f t="shared" ref="O5:O7" si="15">N5-1000</f>
        <v>37000</v>
      </c>
      <c r="P5" s="20">
        <v>32250</v>
      </c>
      <c r="Q5" s="20">
        <f t="shared" ref="Q5:Q7" si="16">K5*P5</f>
        <v>2254275</v>
      </c>
      <c r="R5" s="23" t="s">
        <v>38</v>
      </c>
      <c r="S5" s="21"/>
      <c r="T5" s="21"/>
      <c r="U5" s="2">
        <v>35000</v>
      </c>
      <c r="V5" s="2">
        <f t="shared" si="3"/>
        <v>2446500</v>
      </c>
      <c r="W5" s="28">
        <f t="shared" si="4"/>
        <v>2446500</v>
      </c>
      <c r="X5" s="28">
        <f t="shared" si="5"/>
        <v>35000</v>
      </c>
      <c r="Y5" s="2" t="e">
        <f t="shared" si="6"/>
        <v>#REF!</v>
      </c>
      <c r="Z5" s="2" t="e">
        <f t="shared" si="7"/>
        <v>#REF!</v>
      </c>
      <c r="AA5" s="2" t="e">
        <f t="shared" si="8"/>
        <v>#REF!</v>
      </c>
      <c r="AB5" s="2" t="e">
        <f t="shared" si="9"/>
        <v>#REF!</v>
      </c>
      <c r="AC5" s="23">
        <f t="shared" si="10"/>
        <v>34000</v>
      </c>
      <c r="AD5" s="23">
        <f t="shared" si="11"/>
        <v>32622.542372881355</v>
      </c>
      <c r="AE5" s="23">
        <f t="shared" si="12"/>
        <v>2376600</v>
      </c>
      <c r="AF5" s="23">
        <f t="shared" si="13"/>
        <v>2280315.7118644067</v>
      </c>
      <c r="AG5" s="24"/>
      <c r="AH5" s="25">
        <f t="shared" ref="AH5:AH7" si="17">AC5-$AH$1</f>
        <v>4400</v>
      </c>
    </row>
    <row r="6" spans="1:34" ht="15" hidden="1" customHeight="1">
      <c r="A6" s="29">
        <v>3</v>
      </c>
      <c r="B6" s="29">
        <v>2</v>
      </c>
      <c r="C6" s="29">
        <v>5</v>
      </c>
      <c r="D6" s="29">
        <v>10</v>
      </c>
      <c r="E6" s="30">
        <v>89</v>
      </c>
      <c r="F6" s="29">
        <v>4</v>
      </c>
      <c r="G6" s="31">
        <v>1</v>
      </c>
      <c r="H6" s="6">
        <v>42.8</v>
      </c>
      <c r="I6" s="32">
        <v>18.399999999999999</v>
      </c>
      <c r="J6" s="33">
        <v>42.8</v>
      </c>
      <c r="K6" s="34">
        <v>44.6</v>
      </c>
      <c r="L6" s="2">
        <v>44000</v>
      </c>
      <c r="M6" s="2">
        <v>2000</v>
      </c>
      <c r="N6" s="20">
        <f t="shared" si="0"/>
        <v>42000</v>
      </c>
      <c r="O6" s="20">
        <f t="shared" si="15"/>
        <v>41000</v>
      </c>
      <c r="P6" s="35">
        <f>'Шахматка '!AE79</f>
        <v>62500</v>
      </c>
      <c r="Q6" s="35">
        <f t="shared" si="16"/>
        <v>2787500</v>
      </c>
      <c r="R6" s="29" t="s">
        <v>39</v>
      </c>
      <c r="S6" s="21"/>
      <c r="T6" s="21"/>
      <c r="U6" s="2">
        <v>41050</v>
      </c>
      <c r="V6" s="2">
        <f t="shared" si="3"/>
        <v>1830830</v>
      </c>
      <c r="W6" s="27">
        <f t="shared" si="4"/>
        <v>1830830</v>
      </c>
      <c r="X6" s="27">
        <f t="shared" si="5"/>
        <v>41050</v>
      </c>
      <c r="Y6" s="2" t="e">
        <f t="shared" si="6"/>
        <v>#REF!</v>
      </c>
      <c r="Z6" s="2" t="e">
        <f t="shared" si="7"/>
        <v>#REF!</v>
      </c>
      <c r="AA6" s="2" t="e">
        <f t="shared" si="8"/>
        <v>#REF!</v>
      </c>
      <c r="AB6" s="2" t="e">
        <f t="shared" si="9"/>
        <v>#REF!</v>
      </c>
      <c r="AC6" s="2">
        <f t="shared" si="10"/>
        <v>38000</v>
      </c>
      <c r="AD6" s="2">
        <f t="shared" si="11"/>
        <v>36755.254237288136</v>
      </c>
      <c r="AE6" s="2">
        <f t="shared" si="12"/>
        <v>1694800</v>
      </c>
      <c r="AF6" s="2">
        <f t="shared" si="13"/>
        <v>1639284.338983051</v>
      </c>
      <c r="AH6" s="36">
        <f t="shared" si="17"/>
        <v>8400</v>
      </c>
    </row>
    <row r="7" spans="1:34" ht="15" hidden="1" customHeight="1">
      <c r="A7" s="15">
        <v>3</v>
      </c>
      <c r="B7" s="15">
        <v>1</v>
      </c>
      <c r="C7" s="15">
        <v>1</v>
      </c>
      <c r="D7" s="15">
        <v>1</v>
      </c>
      <c r="E7" s="16">
        <v>6</v>
      </c>
      <c r="F7" s="15">
        <v>3</v>
      </c>
      <c r="G7" s="26">
        <v>1</v>
      </c>
      <c r="H7" s="17">
        <v>43.7</v>
      </c>
      <c r="I7" s="18">
        <v>19.3</v>
      </c>
      <c r="J7" s="18">
        <v>43.7</v>
      </c>
      <c r="K7" s="19">
        <v>45.1</v>
      </c>
      <c r="L7" s="2">
        <v>41000</v>
      </c>
      <c r="M7" s="2">
        <v>2000</v>
      </c>
      <c r="N7" s="20">
        <f t="shared" si="0"/>
        <v>39000</v>
      </c>
      <c r="O7" s="20">
        <f t="shared" si="15"/>
        <v>38000</v>
      </c>
      <c r="P7" s="20">
        <v>33250</v>
      </c>
      <c r="Q7" s="20">
        <f t="shared" si="16"/>
        <v>1499575</v>
      </c>
      <c r="R7" s="15" t="s">
        <v>38</v>
      </c>
      <c r="S7" s="21"/>
      <c r="T7" s="21"/>
      <c r="U7" s="2">
        <v>35000</v>
      </c>
      <c r="V7" s="2">
        <f t="shared" si="3"/>
        <v>1578500</v>
      </c>
      <c r="W7" s="22">
        <f t="shared" si="4"/>
        <v>1578500</v>
      </c>
      <c r="X7" s="22">
        <f t="shared" si="5"/>
        <v>35000</v>
      </c>
      <c r="Y7" s="2" t="e">
        <f t="shared" si="6"/>
        <v>#REF!</v>
      </c>
      <c r="Z7" s="2" t="e">
        <f t="shared" si="7"/>
        <v>#REF!</v>
      </c>
      <c r="AA7" s="2" t="e">
        <f t="shared" si="8"/>
        <v>#REF!</v>
      </c>
      <c r="AB7" s="2" t="e">
        <f t="shared" si="9"/>
        <v>#REF!</v>
      </c>
      <c r="AC7" s="23">
        <f t="shared" si="10"/>
        <v>35000</v>
      </c>
      <c r="AD7" s="23">
        <f t="shared" si="11"/>
        <v>33425</v>
      </c>
      <c r="AE7" s="23">
        <f t="shared" si="12"/>
        <v>1578500</v>
      </c>
      <c r="AF7" s="23">
        <f t="shared" si="13"/>
        <v>1507467.5</v>
      </c>
      <c r="AG7" s="24"/>
      <c r="AH7" s="25">
        <f t="shared" si="17"/>
        <v>5400</v>
      </c>
    </row>
    <row r="8" spans="1:34" ht="15" hidden="1" customHeight="1">
      <c r="A8" s="15">
        <v>3</v>
      </c>
      <c r="B8" s="15">
        <v>1</v>
      </c>
      <c r="C8" s="15">
        <v>2</v>
      </c>
      <c r="D8" s="15">
        <v>2</v>
      </c>
      <c r="E8" s="16">
        <v>7</v>
      </c>
      <c r="F8" s="15">
        <v>3</v>
      </c>
      <c r="G8" s="26">
        <v>2</v>
      </c>
      <c r="H8" s="18">
        <v>62.6</v>
      </c>
      <c r="I8" s="18"/>
      <c r="J8" s="18"/>
      <c r="K8" s="19">
        <v>65.3</v>
      </c>
      <c r="L8" s="37">
        <v>38000</v>
      </c>
      <c r="M8" s="37"/>
      <c r="N8" s="37"/>
      <c r="O8" s="20"/>
      <c r="P8" s="20"/>
      <c r="Q8" s="20">
        <f>L8*K8</f>
        <v>2481400</v>
      </c>
      <c r="R8" s="15" t="s">
        <v>38</v>
      </c>
      <c r="S8" s="38"/>
      <c r="T8" s="38"/>
      <c r="U8" s="39">
        <v>35000</v>
      </c>
      <c r="V8" s="2">
        <f t="shared" si="3"/>
        <v>2285500</v>
      </c>
      <c r="W8" s="18" t="e">
        <f>#REF!*U8</f>
        <v>#REF!</v>
      </c>
      <c r="X8" s="27"/>
      <c r="Y8" s="39" t="e">
        <f t="shared" si="6"/>
        <v>#REF!</v>
      </c>
      <c r="Z8" s="39" t="e">
        <f t="shared" si="7"/>
        <v>#REF!</v>
      </c>
      <c r="AA8" s="39" t="e">
        <f t="shared" si="8"/>
        <v>#REF!</v>
      </c>
      <c r="AB8" s="39" t="e">
        <f t="shared" si="9"/>
        <v>#REF!</v>
      </c>
      <c r="AC8" s="40"/>
      <c r="AD8" s="40"/>
      <c r="AE8" s="40"/>
      <c r="AF8" s="40"/>
      <c r="AG8" s="24"/>
      <c r="AH8" s="24"/>
    </row>
    <row r="9" spans="1:34" ht="15" hidden="1" customHeight="1">
      <c r="A9" s="15">
        <v>3</v>
      </c>
      <c r="B9" s="15">
        <v>1</v>
      </c>
      <c r="C9" s="15">
        <v>3</v>
      </c>
      <c r="D9" s="15">
        <v>3</v>
      </c>
      <c r="E9" s="16">
        <v>8</v>
      </c>
      <c r="F9" s="15">
        <v>3</v>
      </c>
      <c r="G9" s="26">
        <v>2</v>
      </c>
      <c r="H9" s="17">
        <v>66.5</v>
      </c>
      <c r="I9" s="18">
        <v>33.200000000000003</v>
      </c>
      <c r="J9" s="18">
        <v>66.5</v>
      </c>
      <c r="K9" s="19">
        <v>67.599999999999994</v>
      </c>
      <c r="L9" s="2">
        <v>44000</v>
      </c>
      <c r="M9" s="2">
        <v>2000</v>
      </c>
      <c r="N9" s="20">
        <f t="shared" ref="N9:N12" si="18">L9-M9</f>
        <v>42000</v>
      </c>
      <c r="O9" s="20">
        <f t="shared" ref="O9:O12" si="19">N9-1000</f>
        <v>41000</v>
      </c>
      <c r="P9" s="20">
        <v>39750</v>
      </c>
      <c r="Q9" s="20">
        <f t="shared" ref="Q9:Q12" si="20">K9*P9</f>
        <v>2687100</v>
      </c>
      <c r="R9" s="15" t="s">
        <v>38</v>
      </c>
      <c r="S9" s="21"/>
      <c r="T9" s="21"/>
      <c r="U9" s="2">
        <v>41050</v>
      </c>
      <c r="V9" s="2">
        <f t="shared" si="3"/>
        <v>2774979.9999999995</v>
      </c>
      <c r="W9" s="27">
        <f t="shared" ref="W9:W12" si="21">U9*K9</f>
        <v>2774979.9999999995</v>
      </c>
      <c r="X9" s="27">
        <f t="shared" ref="X9:X12" si="22">W9/K9</f>
        <v>41050</v>
      </c>
      <c r="Y9" s="2" t="e">
        <f t="shared" si="6"/>
        <v>#REF!</v>
      </c>
      <c r="Z9" s="2" t="e">
        <f t="shared" si="7"/>
        <v>#REF!</v>
      </c>
      <c r="AA9" s="2" t="e">
        <f t="shared" si="8"/>
        <v>#REF!</v>
      </c>
      <c r="AB9" s="2" t="e">
        <f t="shared" si="9"/>
        <v>#REF!</v>
      </c>
      <c r="AC9" s="23">
        <f t="shared" ref="AC9:AC12" si="23">O9-3000</f>
        <v>38000</v>
      </c>
      <c r="AD9" s="23">
        <f t="shared" ref="AD9:AD12" si="24">AC9-(AC9*4.5%)-(AC9-X9)*18/118</f>
        <v>36755.254237288136</v>
      </c>
      <c r="AE9" s="23">
        <f t="shared" ref="AE9:AE12" si="25">AC9*K9</f>
        <v>2568800</v>
      </c>
      <c r="AF9" s="23">
        <f t="shared" ref="AF9:AF12" si="26">AD9*K9</f>
        <v>2484655.1864406778</v>
      </c>
      <c r="AG9" s="24"/>
      <c r="AH9" s="25">
        <f t="shared" ref="AH9:AH12" si="27">AC9-$AH$1</f>
        <v>8400</v>
      </c>
    </row>
    <row r="10" spans="1:34" ht="15" hidden="1" customHeight="1">
      <c r="A10" s="15">
        <v>3</v>
      </c>
      <c r="B10" s="15">
        <v>1</v>
      </c>
      <c r="C10" s="15">
        <v>4</v>
      </c>
      <c r="D10" s="15">
        <v>4</v>
      </c>
      <c r="E10" s="16">
        <v>9</v>
      </c>
      <c r="F10" s="15">
        <v>3</v>
      </c>
      <c r="G10" s="26">
        <v>2</v>
      </c>
      <c r="H10" s="6">
        <v>68.3</v>
      </c>
      <c r="I10" s="32">
        <v>33.200000000000003</v>
      </c>
      <c r="J10" s="18">
        <v>68.3</v>
      </c>
      <c r="K10" s="19">
        <v>69.400000000000006</v>
      </c>
      <c r="L10" s="2">
        <v>44000</v>
      </c>
      <c r="M10" s="2">
        <v>2000</v>
      </c>
      <c r="N10" s="20">
        <f t="shared" si="18"/>
        <v>42000</v>
      </c>
      <c r="O10" s="20">
        <f t="shared" si="19"/>
        <v>41000</v>
      </c>
      <c r="P10" s="20">
        <v>42250</v>
      </c>
      <c r="Q10" s="20">
        <f t="shared" si="20"/>
        <v>2932150.0000000005</v>
      </c>
      <c r="R10" s="15" t="s">
        <v>38</v>
      </c>
      <c r="S10" s="21"/>
      <c r="T10" s="21"/>
      <c r="U10" s="2">
        <v>41050</v>
      </c>
      <c r="V10" s="2">
        <f t="shared" si="3"/>
        <v>2848870.0000000005</v>
      </c>
      <c r="W10" s="27">
        <f t="shared" si="21"/>
        <v>2848870.0000000005</v>
      </c>
      <c r="X10" s="27">
        <f t="shared" si="22"/>
        <v>41050</v>
      </c>
      <c r="Y10" s="2" t="e">
        <f t="shared" si="6"/>
        <v>#REF!</v>
      </c>
      <c r="Z10" s="2" t="e">
        <f t="shared" si="7"/>
        <v>#REF!</v>
      </c>
      <c r="AA10" s="2" t="e">
        <f t="shared" si="8"/>
        <v>#REF!</v>
      </c>
      <c r="AB10" s="2" t="e">
        <f t="shared" si="9"/>
        <v>#REF!</v>
      </c>
      <c r="AC10" s="2">
        <f t="shared" si="23"/>
        <v>38000</v>
      </c>
      <c r="AD10" s="2">
        <f t="shared" si="24"/>
        <v>36755.254237288136</v>
      </c>
      <c r="AE10" s="2">
        <f t="shared" si="25"/>
        <v>2637200</v>
      </c>
      <c r="AF10" s="2">
        <f t="shared" si="26"/>
        <v>2550814.6440677969</v>
      </c>
      <c r="AG10" s="41"/>
      <c r="AH10" s="42">
        <f t="shared" si="27"/>
        <v>8400</v>
      </c>
    </row>
    <row r="11" spans="1:34" ht="15" hidden="1" customHeight="1">
      <c r="A11" s="29">
        <v>3</v>
      </c>
      <c r="B11" s="29">
        <v>2</v>
      </c>
      <c r="C11" s="29">
        <v>5</v>
      </c>
      <c r="D11" s="29">
        <v>10</v>
      </c>
      <c r="E11" s="30">
        <v>131</v>
      </c>
      <c r="F11" s="29">
        <v>10</v>
      </c>
      <c r="G11" s="31">
        <v>1</v>
      </c>
      <c r="H11" s="6">
        <v>42.8</v>
      </c>
      <c r="I11" s="32">
        <v>18.399999999999999</v>
      </c>
      <c r="J11" s="33">
        <v>42.8</v>
      </c>
      <c r="K11" s="34">
        <v>44.6</v>
      </c>
      <c r="L11" s="2">
        <v>44000</v>
      </c>
      <c r="M11" s="2">
        <v>2000</v>
      </c>
      <c r="N11" s="20">
        <f t="shared" si="18"/>
        <v>42000</v>
      </c>
      <c r="O11" s="20">
        <f t="shared" si="19"/>
        <v>41000</v>
      </c>
      <c r="P11" s="35">
        <v>66500</v>
      </c>
      <c r="Q11" s="35">
        <f t="shared" si="20"/>
        <v>2965900</v>
      </c>
      <c r="R11" s="29" t="s">
        <v>39</v>
      </c>
      <c r="S11" s="21"/>
      <c r="T11" s="21"/>
      <c r="U11" s="2">
        <v>41050</v>
      </c>
      <c r="V11" s="2">
        <f t="shared" si="3"/>
        <v>1830830</v>
      </c>
      <c r="W11" s="27">
        <f t="shared" si="21"/>
        <v>1830830</v>
      </c>
      <c r="X11" s="27">
        <f t="shared" si="22"/>
        <v>41050</v>
      </c>
      <c r="Y11" s="2" t="e">
        <f t="shared" si="6"/>
        <v>#REF!</v>
      </c>
      <c r="Z11" s="2" t="e">
        <f t="shared" si="7"/>
        <v>#REF!</v>
      </c>
      <c r="AA11" s="2" t="e">
        <f t="shared" si="8"/>
        <v>#REF!</v>
      </c>
      <c r="AB11" s="2" t="e">
        <f t="shared" si="9"/>
        <v>#REF!</v>
      </c>
      <c r="AC11" s="2">
        <f t="shared" si="23"/>
        <v>38000</v>
      </c>
      <c r="AD11" s="2">
        <f t="shared" si="24"/>
        <v>36755.254237288136</v>
      </c>
      <c r="AE11" s="2">
        <f t="shared" si="25"/>
        <v>1694800</v>
      </c>
      <c r="AF11" s="2">
        <f t="shared" si="26"/>
        <v>1639284.338983051</v>
      </c>
      <c r="AH11" s="36">
        <f t="shared" si="27"/>
        <v>8400</v>
      </c>
    </row>
    <row r="12" spans="1:34" ht="15" hidden="1" customHeight="1">
      <c r="A12" s="15">
        <v>3</v>
      </c>
      <c r="B12" s="15">
        <v>1</v>
      </c>
      <c r="C12" s="15">
        <v>1</v>
      </c>
      <c r="D12" s="15">
        <v>1</v>
      </c>
      <c r="E12" s="16">
        <v>11</v>
      </c>
      <c r="F12" s="15">
        <v>4</v>
      </c>
      <c r="G12" s="26">
        <v>1</v>
      </c>
      <c r="H12" s="17">
        <v>43.7</v>
      </c>
      <c r="I12" s="18">
        <v>19.3</v>
      </c>
      <c r="J12" s="18">
        <v>43.7</v>
      </c>
      <c r="K12" s="19">
        <v>45.1</v>
      </c>
      <c r="L12" s="2">
        <v>41000</v>
      </c>
      <c r="M12" s="2">
        <v>2000</v>
      </c>
      <c r="N12" s="20">
        <f t="shared" si="18"/>
        <v>39000</v>
      </c>
      <c r="O12" s="20">
        <f t="shared" si="19"/>
        <v>38000</v>
      </c>
      <c r="P12" s="20">
        <v>33250</v>
      </c>
      <c r="Q12" s="20">
        <f t="shared" si="20"/>
        <v>1499575</v>
      </c>
      <c r="R12" s="15" t="s">
        <v>38</v>
      </c>
      <c r="S12" s="21"/>
      <c r="T12" s="21"/>
      <c r="U12" s="2">
        <v>35000</v>
      </c>
      <c r="V12" s="2">
        <f t="shared" si="3"/>
        <v>1578500</v>
      </c>
      <c r="W12" s="22">
        <f t="shared" si="21"/>
        <v>1578500</v>
      </c>
      <c r="X12" s="22">
        <f t="shared" si="22"/>
        <v>35000</v>
      </c>
      <c r="Y12" s="2" t="e">
        <f t="shared" si="6"/>
        <v>#REF!</v>
      </c>
      <c r="Z12" s="2" t="e">
        <f t="shared" si="7"/>
        <v>#REF!</v>
      </c>
      <c r="AA12" s="2" t="e">
        <f t="shared" si="8"/>
        <v>#REF!</v>
      </c>
      <c r="AB12" s="2" t="e">
        <f t="shared" si="9"/>
        <v>#REF!</v>
      </c>
      <c r="AC12" s="23">
        <f t="shared" si="23"/>
        <v>35000</v>
      </c>
      <c r="AD12" s="23">
        <f t="shared" si="24"/>
        <v>33425</v>
      </c>
      <c r="AE12" s="23">
        <f t="shared" si="25"/>
        <v>1578500</v>
      </c>
      <c r="AF12" s="23">
        <f t="shared" si="26"/>
        <v>1507467.5</v>
      </c>
      <c r="AG12" s="24"/>
      <c r="AH12" s="25">
        <f t="shared" si="27"/>
        <v>5400</v>
      </c>
    </row>
    <row r="13" spans="1:34" ht="15" hidden="1" customHeight="1">
      <c r="A13" s="15">
        <v>3</v>
      </c>
      <c r="B13" s="15">
        <v>1</v>
      </c>
      <c r="C13" s="15">
        <v>2</v>
      </c>
      <c r="D13" s="15">
        <v>2</v>
      </c>
      <c r="E13" s="16">
        <v>12</v>
      </c>
      <c r="F13" s="15">
        <v>4</v>
      </c>
      <c r="G13" s="26">
        <v>2</v>
      </c>
      <c r="H13" s="18">
        <v>64.2</v>
      </c>
      <c r="I13" s="18"/>
      <c r="J13" s="18"/>
      <c r="K13" s="19">
        <v>66.900000000000006</v>
      </c>
      <c r="L13" s="20">
        <v>38000</v>
      </c>
      <c r="M13" s="20"/>
      <c r="N13" s="20"/>
      <c r="O13" s="20"/>
      <c r="P13" s="20"/>
      <c r="Q13" s="20">
        <f>L13*K13</f>
        <v>2542200</v>
      </c>
      <c r="R13" s="15" t="s">
        <v>38</v>
      </c>
      <c r="S13" s="15"/>
      <c r="T13" s="15"/>
      <c r="U13" s="23">
        <v>38000</v>
      </c>
      <c r="V13" s="2">
        <f t="shared" si="3"/>
        <v>2542200</v>
      </c>
      <c r="W13" s="18" t="e">
        <f>#REF!*U13</f>
        <v>#REF!</v>
      </c>
      <c r="X13" s="27"/>
      <c r="Y13" s="23" t="e">
        <f t="shared" si="6"/>
        <v>#REF!</v>
      </c>
      <c r="Z13" s="23"/>
      <c r="AA13" s="23"/>
      <c r="AB13" s="23"/>
      <c r="AC13" s="40"/>
      <c r="AD13" s="40"/>
      <c r="AE13" s="40"/>
      <c r="AF13" s="40"/>
      <c r="AG13" s="24"/>
      <c r="AH13" s="24"/>
    </row>
    <row r="14" spans="1:34" ht="15" hidden="1" customHeight="1">
      <c r="A14" s="29">
        <v>3</v>
      </c>
      <c r="B14" s="29">
        <v>2</v>
      </c>
      <c r="C14" s="29">
        <v>5</v>
      </c>
      <c r="D14" s="29">
        <v>10</v>
      </c>
      <c r="E14" s="30">
        <v>138</v>
      </c>
      <c r="F14" s="29">
        <v>11</v>
      </c>
      <c r="G14" s="31">
        <v>1</v>
      </c>
      <c r="H14" s="6">
        <v>42.8</v>
      </c>
      <c r="I14" s="32">
        <v>18.399999999999999</v>
      </c>
      <c r="J14" s="33">
        <v>42.8</v>
      </c>
      <c r="K14" s="34">
        <v>44.6</v>
      </c>
      <c r="L14" s="2">
        <v>44000</v>
      </c>
      <c r="M14" s="2">
        <v>2000</v>
      </c>
      <c r="N14" s="20">
        <f t="shared" ref="N14:N15" si="28">L14-M14</f>
        <v>42000</v>
      </c>
      <c r="O14" s="20">
        <f t="shared" ref="O14:O15" si="29">N14-1000</f>
        <v>41000</v>
      </c>
      <c r="P14" s="35">
        <v>64000</v>
      </c>
      <c r="Q14" s="35">
        <f t="shared" ref="Q14:Q15" si="30">K14*P14</f>
        <v>2854400</v>
      </c>
      <c r="R14" s="29" t="s">
        <v>39</v>
      </c>
      <c r="S14" s="21"/>
      <c r="T14" s="21"/>
      <c r="U14" s="2">
        <v>41050</v>
      </c>
      <c r="V14" s="2">
        <f t="shared" si="3"/>
        <v>1830830</v>
      </c>
      <c r="W14" s="27">
        <f t="shared" ref="W14:W15" si="31">U14*K14</f>
        <v>1830830</v>
      </c>
      <c r="X14" s="27">
        <f t="shared" ref="X14:X15" si="32">W14/K14</f>
        <v>41050</v>
      </c>
      <c r="Y14" s="2" t="e">
        <f t="shared" si="6"/>
        <v>#REF!</v>
      </c>
      <c r="Z14" s="2" t="e">
        <f t="shared" ref="Z14:Z15" si="33">#REF!*$AA$1</f>
        <v>#REF!</v>
      </c>
      <c r="AA14" s="2" t="e">
        <f t="shared" ref="AA14:AA15" si="34">#REF!-Y14-Z14</f>
        <v>#REF!</v>
      </c>
      <c r="AB14" s="2" t="e">
        <f t="shared" ref="AB14:AB15" si="35">AA14/#REF!</f>
        <v>#REF!</v>
      </c>
      <c r="AC14" s="2">
        <f t="shared" ref="AC14:AC15" si="36">O14-3000</f>
        <v>38000</v>
      </c>
      <c r="AD14" s="2">
        <f t="shared" ref="AD14:AD15" si="37">AC14-(AC14*4.5%)-(AC14-X14)*18/118</f>
        <v>36755.254237288136</v>
      </c>
      <c r="AE14" s="2">
        <f t="shared" ref="AE14:AE15" si="38">AC14*K14</f>
        <v>1694800</v>
      </c>
      <c r="AF14" s="2">
        <f t="shared" ref="AF14:AF15" si="39">AD14*K14</f>
        <v>1639284.338983051</v>
      </c>
      <c r="AH14" s="36">
        <f t="shared" ref="AH14:AH15" si="40">AC14-$AH$1</f>
        <v>8400</v>
      </c>
    </row>
    <row r="15" spans="1:34" ht="15" hidden="1" customHeight="1">
      <c r="A15" s="29">
        <v>3</v>
      </c>
      <c r="B15" s="29">
        <v>2</v>
      </c>
      <c r="C15" s="29">
        <v>5</v>
      </c>
      <c r="D15" s="29">
        <v>10</v>
      </c>
      <c r="E15" s="30">
        <v>152</v>
      </c>
      <c r="F15" s="29">
        <v>13</v>
      </c>
      <c r="G15" s="31">
        <v>1</v>
      </c>
      <c r="H15" s="6">
        <v>42.8</v>
      </c>
      <c r="I15" s="32">
        <v>18.399999999999999</v>
      </c>
      <c r="J15" s="33">
        <v>42.8</v>
      </c>
      <c r="K15" s="34">
        <v>44.6</v>
      </c>
      <c r="L15" s="2">
        <v>44000</v>
      </c>
      <c r="M15" s="2">
        <v>2000</v>
      </c>
      <c r="N15" s="20">
        <f t="shared" si="28"/>
        <v>42000</v>
      </c>
      <c r="O15" s="20">
        <f t="shared" si="29"/>
        <v>41000</v>
      </c>
      <c r="P15" s="35">
        <v>65500</v>
      </c>
      <c r="Q15" s="35">
        <f t="shared" si="30"/>
        <v>2921300</v>
      </c>
      <c r="R15" s="29" t="s">
        <v>39</v>
      </c>
      <c r="S15" s="21"/>
      <c r="T15" s="21"/>
      <c r="U15" s="2">
        <v>41050</v>
      </c>
      <c r="V15" s="2">
        <f t="shared" si="3"/>
        <v>1830830</v>
      </c>
      <c r="W15" s="27">
        <f t="shared" si="31"/>
        <v>1830830</v>
      </c>
      <c r="X15" s="27">
        <f t="shared" si="32"/>
        <v>41050</v>
      </c>
      <c r="Y15" s="2" t="e">
        <f t="shared" si="6"/>
        <v>#REF!</v>
      </c>
      <c r="Z15" s="2" t="e">
        <f t="shared" si="33"/>
        <v>#REF!</v>
      </c>
      <c r="AA15" s="2" t="e">
        <f t="shared" si="34"/>
        <v>#REF!</v>
      </c>
      <c r="AB15" s="2" t="e">
        <f t="shared" si="35"/>
        <v>#REF!</v>
      </c>
      <c r="AC15" s="2">
        <f t="shared" si="36"/>
        <v>38000</v>
      </c>
      <c r="AD15" s="2">
        <f t="shared" si="37"/>
        <v>36755.254237288136</v>
      </c>
      <c r="AE15" s="2">
        <f t="shared" si="38"/>
        <v>1694800</v>
      </c>
      <c r="AF15" s="2">
        <f t="shared" si="39"/>
        <v>1639284.338983051</v>
      </c>
      <c r="AH15" s="36">
        <f t="shared" si="40"/>
        <v>8400</v>
      </c>
    </row>
    <row r="16" spans="1:34" ht="15" hidden="1" customHeight="1">
      <c r="A16" s="15">
        <v>3</v>
      </c>
      <c r="B16" s="15">
        <v>1</v>
      </c>
      <c r="C16" s="15">
        <v>5</v>
      </c>
      <c r="D16" s="15">
        <v>5</v>
      </c>
      <c r="E16" s="16">
        <v>15</v>
      </c>
      <c r="F16" s="15">
        <v>4</v>
      </c>
      <c r="G16" s="26">
        <v>3</v>
      </c>
      <c r="H16" s="18">
        <v>91.5</v>
      </c>
      <c r="I16" s="18"/>
      <c r="J16" s="18"/>
      <c r="K16" s="19">
        <v>97.1</v>
      </c>
      <c r="L16" s="20">
        <v>37500</v>
      </c>
      <c r="M16" s="20"/>
      <c r="N16" s="20"/>
      <c r="O16" s="20"/>
      <c r="P16" s="20"/>
      <c r="Q16" s="20">
        <f t="shared" ref="Q16:Q17" si="41">L16*K16</f>
        <v>3641250</v>
      </c>
      <c r="R16" s="15" t="s">
        <v>38</v>
      </c>
      <c r="S16" s="15"/>
      <c r="T16" s="15"/>
      <c r="U16" s="23">
        <v>37500</v>
      </c>
      <c r="V16" s="2">
        <f t="shared" si="3"/>
        <v>3641250</v>
      </c>
      <c r="W16" s="18" t="e">
        <f t="shared" ref="W16:W17" si="42">#REF!*U16</f>
        <v>#REF!</v>
      </c>
      <c r="X16" s="27"/>
      <c r="Y16" s="23" t="e">
        <f t="shared" si="6"/>
        <v>#REF!</v>
      </c>
      <c r="Z16" s="23"/>
      <c r="AA16" s="23"/>
      <c r="AB16" s="23"/>
      <c r="AC16" s="40"/>
      <c r="AD16" s="40"/>
      <c r="AE16" s="40"/>
      <c r="AF16" s="40"/>
      <c r="AG16" s="24"/>
      <c r="AH16" s="24"/>
    </row>
    <row r="17" spans="1:34" ht="15" hidden="1" customHeight="1">
      <c r="A17" s="15">
        <v>3</v>
      </c>
      <c r="B17" s="15">
        <v>1</v>
      </c>
      <c r="C17" s="15">
        <v>1</v>
      </c>
      <c r="D17" s="15">
        <v>1</v>
      </c>
      <c r="E17" s="16">
        <v>16</v>
      </c>
      <c r="F17" s="15">
        <v>5</v>
      </c>
      <c r="G17" s="26">
        <v>1</v>
      </c>
      <c r="H17" s="18">
        <v>42</v>
      </c>
      <c r="I17" s="18"/>
      <c r="J17" s="18"/>
      <c r="K17" s="19">
        <v>43.4</v>
      </c>
      <c r="L17" s="20">
        <v>39000</v>
      </c>
      <c r="M17" s="20"/>
      <c r="N17" s="20"/>
      <c r="O17" s="20"/>
      <c r="P17" s="20"/>
      <c r="Q17" s="20">
        <f t="shared" si="41"/>
        <v>1692600</v>
      </c>
      <c r="R17" s="15" t="s">
        <v>38</v>
      </c>
      <c r="S17" s="15"/>
      <c r="T17" s="15"/>
      <c r="U17" s="23">
        <v>35000</v>
      </c>
      <c r="V17" s="2">
        <f t="shared" si="3"/>
        <v>1519000</v>
      </c>
      <c r="W17" s="18" t="e">
        <f t="shared" si="42"/>
        <v>#REF!</v>
      </c>
      <c r="X17" s="22"/>
      <c r="Y17" s="23" t="e">
        <f t="shared" si="6"/>
        <v>#REF!</v>
      </c>
      <c r="Z17" s="23"/>
      <c r="AA17" s="23"/>
      <c r="AB17" s="23"/>
      <c r="AC17" s="40"/>
      <c r="AD17" s="40"/>
      <c r="AE17" s="40"/>
      <c r="AF17" s="40"/>
      <c r="AG17" s="24"/>
      <c r="AH17" s="24"/>
    </row>
    <row r="18" spans="1:34" ht="15" hidden="1" customHeight="1">
      <c r="A18" s="15">
        <v>3</v>
      </c>
      <c r="B18" s="15">
        <v>1</v>
      </c>
      <c r="C18" s="15">
        <v>2</v>
      </c>
      <c r="D18" s="15">
        <v>2</v>
      </c>
      <c r="E18" s="16">
        <v>17</v>
      </c>
      <c r="F18" s="15">
        <v>5</v>
      </c>
      <c r="G18" s="26">
        <v>2</v>
      </c>
      <c r="H18" s="17">
        <v>66.099999999999994</v>
      </c>
      <c r="I18" s="18">
        <v>32.799999999999997</v>
      </c>
      <c r="J18" s="18">
        <v>66.099999999999994</v>
      </c>
      <c r="K18" s="19">
        <v>68.8</v>
      </c>
      <c r="L18" s="2">
        <v>46000</v>
      </c>
      <c r="M18" s="2">
        <v>2000</v>
      </c>
      <c r="N18" s="20">
        <f t="shared" ref="N18:N27" si="43">L18-M18</f>
        <v>44000</v>
      </c>
      <c r="O18" s="20">
        <f t="shared" ref="O18:O27" si="44">N18-1000</f>
        <v>43000</v>
      </c>
      <c r="P18" s="20">
        <v>44250</v>
      </c>
      <c r="Q18" s="20">
        <f t="shared" ref="Q18:Q27" si="45">K18*P18</f>
        <v>3044400</v>
      </c>
      <c r="R18" s="15" t="s">
        <v>38</v>
      </c>
      <c r="S18" s="21"/>
      <c r="T18" s="21"/>
      <c r="U18" s="2">
        <v>41050</v>
      </c>
      <c r="V18" s="2">
        <f t="shared" si="3"/>
        <v>2824240</v>
      </c>
      <c r="W18" s="27">
        <f t="shared" ref="W18:W27" si="46">U18*K18</f>
        <v>2824240</v>
      </c>
      <c r="X18" s="27">
        <f t="shared" ref="X18:X27" si="47">W18/K18</f>
        <v>41050</v>
      </c>
      <c r="Y18" s="2" t="e">
        <f t="shared" si="6"/>
        <v>#REF!</v>
      </c>
      <c r="Z18" s="2" t="e">
        <f t="shared" ref="Z18:Z42" si="48">#REF!*$AA$1</f>
        <v>#REF!</v>
      </c>
      <c r="AA18" s="2" t="e">
        <f t="shared" ref="AA18:AA42" si="49">#REF!-Y18-Z18</f>
        <v>#REF!</v>
      </c>
      <c r="AB18" s="2" t="e">
        <f t="shared" ref="AB18:AB42" si="50">AA18/#REF!</f>
        <v>#REF!</v>
      </c>
      <c r="AC18" s="23">
        <f t="shared" ref="AC18:AC27" si="51">O18-3000</f>
        <v>40000</v>
      </c>
      <c r="AD18" s="23">
        <f t="shared" ref="AD18:AD27" si="52">AC18-(AC18*4.5%)-(AC18-X18)*18/118</f>
        <v>38360.169491525427</v>
      </c>
      <c r="AE18" s="23">
        <f t="shared" ref="AE18:AE27" si="53">AC18*K18</f>
        <v>2752000</v>
      </c>
      <c r="AF18" s="23">
        <f t="shared" ref="AF18:AF27" si="54">AD18*K18</f>
        <v>2639179.6610169495</v>
      </c>
      <c r="AG18" s="24"/>
      <c r="AH18" s="25">
        <f t="shared" ref="AH18:AH27" si="55">AC18-$AH$1</f>
        <v>10400</v>
      </c>
    </row>
    <row r="19" spans="1:34" ht="15" hidden="1" customHeight="1">
      <c r="A19" s="29">
        <v>3</v>
      </c>
      <c r="B19" s="29">
        <v>2</v>
      </c>
      <c r="C19" s="29">
        <v>5</v>
      </c>
      <c r="D19" s="29">
        <v>10</v>
      </c>
      <c r="E19" s="43">
        <v>166</v>
      </c>
      <c r="F19" s="29">
        <v>15</v>
      </c>
      <c r="G19" s="30">
        <v>1</v>
      </c>
      <c r="H19" s="6">
        <v>42.8</v>
      </c>
      <c r="I19" s="32">
        <v>18.399999999999999</v>
      </c>
      <c r="J19" s="33">
        <v>42.8</v>
      </c>
      <c r="K19" s="34">
        <v>44.6</v>
      </c>
      <c r="L19" s="2">
        <v>44000</v>
      </c>
      <c r="M19" s="2">
        <v>2000</v>
      </c>
      <c r="N19" s="20">
        <f t="shared" si="43"/>
        <v>42000</v>
      </c>
      <c r="O19" s="20">
        <f t="shared" si="44"/>
        <v>41000</v>
      </c>
      <c r="P19" s="35">
        <v>66500</v>
      </c>
      <c r="Q19" s="35">
        <f t="shared" si="45"/>
        <v>2965900</v>
      </c>
      <c r="R19" s="29" t="s">
        <v>39</v>
      </c>
      <c r="S19" s="21"/>
      <c r="T19" s="21"/>
      <c r="U19" s="2">
        <v>41050</v>
      </c>
      <c r="V19" s="2">
        <f t="shared" si="3"/>
        <v>1830830</v>
      </c>
      <c r="W19" s="27">
        <f t="shared" si="46"/>
        <v>1830830</v>
      </c>
      <c r="X19" s="27">
        <f t="shared" si="47"/>
        <v>41050</v>
      </c>
      <c r="Y19" s="2" t="e">
        <f t="shared" si="6"/>
        <v>#REF!</v>
      </c>
      <c r="Z19" s="2" t="e">
        <f t="shared" si="48"/>
        <v>#REF!</v>
      </c>
      <c r="AA19" s="2" t="e">
        <f t="shared" si="49"/>
        <v>#REF!</v>
      </c>
      <c r="AB19" s="2" t="e">
        <f t="shared" si="50"/>
        <v>#REF!</v>
      </c>
      <c r="AC19" s="2">
        <f t="shared" si="51"/>
        <v>38000</v>
      </c>
      <c r="AD19" s="2">
        <f t="shared" si="52"/>
        <v>36755.254237288136</v>
      </c>
      <c r="AE19" s="2">
        <f t="shared" si="53"/>
        <v>1694800</v>
      </c>
      <c r="AF19" s="2">
        <f t="shared" si="54"/>
        <v>1639284.338983051</v>
      </c>
      <c r="AH19" s="36">
        <f t="shared" si="55"/>
        <v>8400</v>
      </c>
    </row>
    <row r="20" spans="1:34" ht="15" hidden="1" customHeight="1">
      <c r="A20" s="29">
        <v>3</v>
      </c>
      <c r="B20" s="29">
        <v>2</v>
      </c>
      <c r="C20" s="29">
        <v>4</v>
      </c>
      <c r="D20" s="29">
        <v>9</v>
      </c>
      <c r="E20" s="30">
        <v>95</v>
      </c>
      <c r="F20" s="29">
        <v>5</v>
      </c>
      <c r="G20" s="31">
        <v>1</v>
      </c>
      <c r="H20" s="6">
        <v>44.3</v>
      </c>
      <c r="I20" s="32">
        <v>18.899999999999999</v>
      </c>
      <c r="J20" s="33">
        <v>44.3</v>
      </c>
      <c r="K20" s="34">
        <v>45.4</v>
      </c>
      <c r="L20" s="2">
        <v>45000</v>
      </c>
      <c r="M20" s="2">
        <v>2000</v>
      </c>
      <c r="N20" s="20">
        <f t="shared" si="43"/>
        <v>43000</v>
      </c>
      <c r="O20" s="20">
        <f t="shared" si="44"/>
        <v>42000</v>
      </c>
      <c r="P20" s="35">
        <v>66500</v>
      </c>
      <c r="Q20" s="35">
        <f t="shared" si="45"/>
        <v>3019100</v>
      </c>
      <c r="R20" s="29" t="s">
        <v>39</v>
      </c>
      <c r="S20" s="21"/>
      <c r="T20" s="21"/>
      <c r="U20" s="2">
        <v>41050</v>
      </c>
      <c r="V20" s="2">
        <f t="shared" si="3"/>
        <v>1863670</v>
      </c>
      <c r="W20" s="27">
        <f t="shared" si="46"/>
        <v>1863670</v>
      </c>
      <c r="X20" s="27">
        <f t="shared" si="47"/>
        <v>41050</v>
      </c>
      <c r="Y20" s="2" t="e">
        <f t="shared" si="6"/>
        <v>#REF!</v>
      </c>
      <c r="Z20" s="2" t="e">
        <f t="shared" si="48"/>
        <v>#REF!</v>
      </c>
      <c r="AA20" s="2" t="e">
        <f t="shared" si="49"/>
        <v>#REF!</v>
      </c>
      <c r="AB20" s="2" t="e">
        <f t="shared" si="50"/>
        <v>#REF!</v>
      </c>
      <c r="AC20" s="2">
        <f t="shared" si="51"/>
        <v>39000</v>
      </c>
      <c r="AD20" s="2">
        <f t="shared" si="52"/>
        <v>37557.711864406781</v>
      </c>
      <c r="AE20" s="2">
        <f t="shared" si="53"/>
        <v>1770600</v>
      </c>
      <c r="AF20" s="2">
        <f t="shared" si="54"/>
        <v>1705120.1186440678</v>
      </c>
      <c r="AH20" s="36">
        <f t="shared" si="55"/>
        <v>9400</v>
      </c>
    </row>
    <row r="21" spans="1:34" ht="15" hidden="1" customHeight="1">
      <c r="A21" s="21">
        <v>3</v>
      </c>
      <c r="B21" s="21">
        <v>2</v>
      </c>
      <c r="C21" s="21">
        <v>4</v>
      </c>
      <c r="D21" s="21">
        <v>9</v>
      </c>
      <c r="E21" s="11">
        <v>102</v>
      </c>
      <c r="F21" s="21">
        <v>6</v>
      </c>
      <c r="G21" s="44">
        <v>1</v>
      </c>
      <c r="H21" s="6">
        <v>44.3</v>
      </c>
      <c r="I21" s="32">
        <v>18.899999999999999</v>
      </c>
      <c r="J21" s="32">
        <v>44.3</v>
      </c>
      <c r="K21" s="45">
        <v>45.4</v>
      </c>
      <c r="L21" s="2">
        <v>45000</v>
      </c>
      <c r="M21" s="2">
        <v>2000</v>
      </c>
      <c r="N21" s="20">
        <f t="shared" si="43"/>
        <v>43000</v>
      </c>
      <c r="O21" s="20">
        <f t="shared" si="44"/>
        <v>42000</v>
      </c>
      <c r="P21" s="46">
        <v>63500</v>
      </c>
      <c r="Q21" s="46">
        <f t="shared" si="45"/>
        <v>2882900</v>
      </c>
      <c r="R21" s="21" t="s">
        <v>39</v>
      </c>
      <c r="S21" s="21"/>
      <c r="T21" s="21"/>
      <c r="U21" s="2">
        <v>41050</v>
      </c>
      <c r="V21" s="2">
        <f t="shared" si="3"/>
        <v>1863670</v>
      </c>
      <c r="W21" s="27">
        <f t="shared" si="46"/>
        <v>1863670</v>
      </c>
      <c r="X21" s="27">
        <f t="shared" si="47"/>
        <v>41050</v>
      </c>
      <c r="Y21" s="2" t="e">
        <f t="shared" si="6"/>
        <v>#REF!</v>
      </c>
      <c r="Z21" s="2" t="e">
        <f t="shared" si="48"/>
        <v>#REF!</v>
      </c>
      <c r="AA21" s="2" t="e">
        <f t="shared" si="49"/>
        <v>#REF!</v>
      </c>
      <c r="AB21" s="2" t="e">
        <f t="shared" si="50"/>
        <v>#REF!</v>
      </c>
      <c r="AC21" s="2">
        <f t="shared" si="51"/>
        <v>39000</v>
      </c>
      <c r="AD21" s="2">
        <f t="shared" si="52"/>
        <v>37557.711864406781</v>
      </c>
      <c r="AE21" s="2">
        <f t="shared" si="53"/>
        <v>1770600</v>
      </c>
      <c r="AF21" s="2">
        <f t="shared" si="54"/>
        <v>1705120.1186440678</v>
      </c>
      <c r="AH21" s="36">
        <f t="shared" si="55"/>
        <v>9400</v>
      </c>
    </row>
    <row r="22" spans="1:34" ht="15" hidden="1" customHeight="1">
      <c r="A22" s="15">
        <v>3</v>
      </c>
      <c r="B22" s="15">
        <v>1</v>
      </c>
      <c r="C22" s="15">
        <v>1</v>
      </c>
      <c r="D22" s="15">
        <v>1</v>
      </c>
      <c r="E22" s="16">
        <v>21</v>
      </c>
      <c r="F22" s="15">
        <v>6</v>
      </c>
      <c r="G22" s="26">
        <v>1</v>
      </c>
      <c r="H22" s="6">
        <v>43.7</v>
      </c>
      <c r="I22" s="32">
        <v>19.3</v>
      </c>
      <c r="J22" s="18">
        <v>43.7</v>
      </c>
      <c r="K22" s="19">
        <v>45.1</v>
      </c>
      <c r="L22" s="2">
        <v>41000</v>
      </c>
      <c r="M22" s="2">
        <v>2000</v>
      </c>
      <c r="N22" s="20">
        <f t="shared" si="43"/>
        <v>39000</v>
      </c>
      <c r="O22" s="20">
        <f t="shared" si="44"/>
        <v>38000</v>
      </c>
      <c r="P22" s="20">
        <v>42500</v>
      </c>
      <c r="Q22" s="20">
        <f t="shared" si="45"/>
        <v>1916750</v>
      </c>
      <c r="R22" s="15" t="s">
        <v>38</v>
      </c>
      <c r="S22" s="21"/>
      <c r="T22" s="21"/>
      <c r="U22" s="2">
        <v>41050</v>
      </c>
      <c r="V22" s="2">
        <f t="shared" si="3"/>
        <v>1851355</v>
      </c>
      <c r="W22" s="27">
        <f t="shared" si="46"/>
        <v>1851355</v>
      </c>
      <c r="X22" s="27">
        <f t="shared" si="47"/>
        <v>41050</v>
      </c>
      <c r="Y22" s="2" t="e">
        <f t="shared" si="6"/>
        <v>#REF!</v>
      </c>
      <c r="Z22" s="2" t="e">
        <f t="shared" si="48"/>
        <v>#REF!</v>
      </c>
      <c r="AA22" s="2" t="e">
        <f t="shared" si="49"/>
        <v>#REF!</v>
      </c>
      <c r="AB22" s="2" t="e">
        <f t="shared" si="50"/>
        <v>#REF!</v>
      </c>
      <c r="AC22" s="23">
        <f t="shared" si="51"/>
        <v>35000</v>
      </c>
      <c r="AD22" s="23">
        <f t="shared" si="52"/>
        <v>34347.881355932201</v>
      </c>
      <c r="AE22" s="23">
        <f t="shared" si="53"/>
        <v>1578500</v>
      </c>
      <c r="AF22" s="23">
        <f t="shared" si="54"/>
        <v>1549089.4491525423</v>
      </c>
      <c r="AG22" s="24"/>
      <c r="AH22" s="25">
        <f t="shared" si="55"/>
        <v>5400</v>
      </c>
    </row>
    <row r="23" spans="1:34" ht="15" hidden="1" customHeight="1">
      <c r="A23" s="15">
        <v>3</v>
      </c>
      <c r="B23" s="15">
        <v>1</v>
      </c>
      <c r="C23" s="15">
        <v>2</v>
      </c>
      <c r="D23" s="15">
        <v>2</v>
      </c>
      <c r="E23" s="16">
        <v>22</v>
      </c>
      <c r="F23" s="15">
        <v>6</v>
      </c>
      <c r="G23" s="26">
        <v>2</v>
      </c>
      <c r="H23" s="17">
        <v>66.099999999999994</v>
      </c>
      <c r="I23" s="18">
        <v>32.799999999999997</v>
      </c>
      <c r="J23" s="18">
        <v>66.099999999999994</v>
      </c>
      <c r="K23" s="19">
        <v>68.8</v>
      </c>
      <c r="L23" s="2">
        <v>46000</v>
      </c>
      <c r="M23" s="2">
        <v>2000</v>
      </c>
      <c r="N23" s="20">
        <f t="shared" si="43"/>
        <v>44000</v>
      </c>
      <c r="O23" s="20">
        <f t="shared" si="44"/>
        <v>43000</v>
      </c>
      <c r="P23" s="20">
        <v>42750</v>
      </c>
      <c r="Q23" s="20">
        <f t="shared" si="45"/>
        <v>2941200</v>
      </c>
      <c r="R23" s="15" t="s">
        <v>38</v>
      </c>
      <c r="S23" s="21"/>
      <c r="T23" s="21"/>
      <c r="U23" s="2">
        <v>41050</v>
      </c>
      <c r="V23" s="2">
        <f t="shared" si="3"/>
        <v>2824240</v>
      </c>
      <c r="W23" s="27">
        <f t="shared" si="46"/>
        <v>2824240</v>
      </c>
      <c r="X23" s="27">
        <f t="shared" si="47"/>
        <v>41050</v>
      </c>
      <c r="Y23" s="2" t="e">
        <f t="shared" si="6"/>
        <v>#REF!</v>
      </c>
      <c r="Z23" s="2" t="e">
        <f t="shared" si="48"/>
        <v>#REF!</v>
      </c>
      <c r="AA23" s="2" t="e">
        <f t="shared" si="49"/>
        <v>#REF!</v>
      </c>
      <c r="AB23" s="2" t="e">
        <f t="shared" si="50"/>
        <v>#REF!</v>
      </c>
      <c r="AC23" s="23">
        <f t="shared" si="51"/>
        <v>40000</v>
      </c>
      <c r="AD23" s="23">
        <f t="shared" si="52"/>
        <v>38360.169491525427</v>
      </c>
      <c r="AE23" s="23">
        <f t="shared" si="53"/>
        <v>2752000</v>
      </c>
      <c r="AF23" s="23">
        <f t="shared" si="54"/>
        <v>2639179.6610169495</v>
      </c>
      <c r="AG23" s="24"/>
      <c r="AH23" s="25">
        <f t="shared" si="55"/>
        <v>10400</v>
      </c>
    </row>
    <row r="24" spans="1:34" ht="15" hidden="1" customHeight="1">
      <c r="A24" s="29">
        <v>3</v>
      </c>
      <c r="B24" s="29">
        <v>2</v>
      </c>
      <c r="C24" s="29">
        <v>4</v>
      </c>
      <c r="D24" s="29">
        <v>9</v>
      </c>
      <c r="E24" s="30">
        <v>123</v>
      </c>
      <c r="F24" s="29">
        <v>9</v>
      </c>
      <c r="G24" s="30">
        <v>1</v>
      </c>
      <c r="H24" s="6">
        <v>44.3</v>
      </c>
      <c r="I24" s="32">
        <v>18.899999999999999</v>
      </c>
      <c r="J24" s="33">
        <v>44.3</v>
      </c>
      <c r="K24" s="34">
        <v>45.4</v>
      </c>
      <c r="L24" s="2">
        <v>45000</v>
      </c>
      <c r="M24" s="2">
        <v>2000</v>
      </c>
      <c r="N24" s="20">
        <f t="shared" si="43"/>
        <v>43000</v>
      </c>
      <c r="O24" s="20">
        <f t="shared" si="44"/>
        <v>42000</v>
      </c>
      <c r="P24" s="35">
        <v>63000</v>
      </c>
      <c r="Q24" s="35">
        <f t="shared" si="45"/>
        <v>2860200</v>
      </c>
      <c r="R24" s="29" t="s">
        <v>39</v>
      </c>
      <c r="S24" s="21"/>
      <c r="T24" s="21"/>
      <c r="U24" s="2">
        <v>41050</v>
      </c>
      <c r="V24" s="2">
        <f t="shared" si="3"/>
        <v>1863670</v>
      </c>
      <c r="W24" s="27">
        <f t="shared" si="46"/>
        <v>1863670</v>
      </c>
      <c r="X24" s="27">
        <f t="shared" si="47"/>
        <v>41050</v>
      </c>
      <c r="Y24" s="2" t="e">
        <f t="shared" si="6"/>
        <v>#REF!</v>
      </c>
      <c r="Z24" s="2" t="e">
        <f t="shared" si="48"/>
        <v>#REF!</v>
      </c>
      <c r="AA24" s="2" t="e">
        <f t="shared" si="49"/>
        <v>#REF!</v>
      </c>
      <c r="AB24" s="2" t="e">
        <f t="shared" si="50"/>
        <v>#REF!</v>
      </c>
      <c r="AC24" s="2">
        <f t="shared" si="51"/>
        <v>39000</v>
      </c>
      <c r="AD24" s="2">
        <f t="shared" si="52"/>
        <v>37557.711864406781</v>
      </c>
      <c r="AE24" s="2">
        <f t="shared" si="53"/>
        <v>1770600</v>
      </c>
      <c r="AF24" s="2">
        <f t="shared" si="54"/>
        <v>1705120.1186440678</v>
      </c>
      <c r="AH24" s="36">
        <f t="shared" si="55"/>
        <v>9400</v>
      </c>
    </row>
    <row r="25" spans="1:34" ht="15" hidden="1" customHeight="1">
      <c r="A25" s="29">
        <v>3</v>
      </c>
      <c r="B25" s="29">
        <v>2</v>
      </c>
      <c r="C25" s="29">
        <v>4</v>
      </c>
      <c r="D25" s="29">
        <v>9</v>
      </c>
      <c r="E25" s="30">
        <v>130</v>
      </c>
      <c r="F25" s="29">
        <v>10</v>
      </c>
      <c r="G25" s="30">
        <v>1</v>
      </c>
      <c r="H25" s="6">
        <v>44.3</v>
      </c>
      <c r="I25" s="32">
        <v>18.899999999999999</v>
      </c>
      <c r="J25" s="33">
        <v>44.3</v>
      </c>
      <c r="K25" s="34">
        <v>45.4</v>
      </c>
      <c r="L25" s="2">
        <v>45000</v>
      </c>
      <c r="M25" s="2">
        <v>2000</v>
      </c>
      <c r="N25" s="20">
        <f t="shared" si="43"/>
        <v>43000</v>
      </c>
      <c r="O25" s="20">
        <f t="shared" si="44"/>
        <v>42000</v>
      </c>
      <c r="P25" s="35">
        <v>62500</v>
      </c>
      <c r="Q25" s="35">
        <f t="shared" si="45"/>
        <v>2837500</v>
      </c>
      <c r="R25" s="29" t="s">
        <v>39</v>
      </c>
      <c r="S25" s="21"/>
      <c r="T25" s="21"/>
      <c r="U25" s="2">
        <v>41050</v>
      </c>
      <c r="V25" s="2">
        <f t="shared" si="3"/>
        <v>1863670</v>
      </c>
      <c r="W25" s="27">
        <f t="shared" si="46"/>
        <v>1863670</v>
      </c>
      <c r="X25" s="27">
        <f t="shared" si="47"/>
        <v>41050</v>
      </c>
      <c r="Y25" s="2" t="e">
        <f t="shared" si="6"/>
        <v>#REF!</v>
      </c>
      <c r="Z25" s="2" t="e">
        <f t="shared" si="48"/>
        <v>#REF!</v>
      </c>
      <c r="AA25" s="2" t="e">
        <f t="shared" si="49"/>
        <v>#REF!</v>
      </c>
      <c r="AB25" s="2" t="e">
        <f t="shared" si="50"/>
        <v>#REF!</v>
      </c>
      <c r="AC25" s="2">
        <f t="shared" si="51"/>
        <v>39000</v>
      </c>
      <c r="AD25" s="2">
        <f t="shared" si="52"/>
        <v>37557.711864406781</v>
      </c>
      <c r="AE25" s="2">
        <f t="shared" si="53"/>
        <v>1770600</v>
      </c>
      <c r="AF25" s="2">
        <f t="shared" si="54"/>
        <v>1705120.1186440678</v>
      </c>
      <c r="AH25" s="36">
        <f t="shared" si="55"/>
        <v>9400</v>
      </c>
    </row>
    <row r="26" spans="1:34" ht="15" hidden="1" customHeight="1">
      <c r="A26" s="47">
        <v>3</v>
      </c>
      <c r="B26" s="47">
        <v>2</v>
      </c>
      <c r="C26" s="47">
        <v>4</v>
      </c>
      <c r="D26" s="47">
        <v>9</v>
      </c>
      <c r="E26" s="48">
        <v>144</v>
      </c>
      <c r="F26" s="47">
        <v>12</v>
      </c>
      <c r="G26" s="49">
        <v>1</v>
      </c>
      <c r="H26" s="6">
        <v>44.3</v>
      </c>
      <c r="I26" s="32">
        <v>18.899999999999999</v>
      </c>
      <c r="J26" s="50">
        <v>44.3</v>
      </c>
      <c r="K26" s="51">
        <v>45.4</v>
      </c>
      <c r="L26" s="2">
        <v>45000</v>
      </c>
      <c r="M26" s="2">
        <v>2000</v>
      </c>
      <c r="N26" s="20">
        <f t="shared" si="43"/>
        <v>43000</v>
      </c>
      <c r="O26" s="20">
        <f t="shared" si="44"/>
        <v>42000</v>
      </c>
      <c r="P26" s="52">
        <f>'Шахматка '!AB79</f>
        <v>60500</v>
      </c>
      <c r="Q26" s="52">
        <f t="shared" si="45"/>
        <v>2746700</v>
      </c>
      <c r="R26" s="47" t="s">
        <v>39</v>
      </c>
      <c r="S26" s="21"/>
      <c r="T26" s="21"/>
      <c r="U26" s="2">
        <v>41050</v>
      </c>
      <c r="V26" s="2">
        <f t="shared" si="3"/>
        <v>1863670</v>
      </c>
      <c r="W26" s="27">
        <f t="shared" si="46"/>
        <v>1863670</v>
      </c>
      <c r="X26" s="27">
        <f t="shared" si="47"/>
        <v>41050</v>
      </c>
      <c r="Y26" s="2" t="e">
        <f t="shared" si="6"/>
        <v>#REF!</v>
      </c>
      <c r="Z26" s="2" t="e">
        <f t="shared" si="48"/>
        <v>#REF!</v>
      </c>
      <c r="AA26" s="2" t="e">
        <f t="shared" si="49"/>
        <v>#REF!</v>
      </c>
      <c r="AB26" s="2" t="e">
        <f t="shared" si="50"/>
        <v>#REF!</v>
      </c>
      <c r="AC26" s="2">
        <f t="shared" si="51"/>
        <v>39000</v>
      </c>
      <c r="AD26" s="2">
        <f t="shared" si="52"/>
        <v>37557.711864406781</v>
      </c>
      <c r="AE26" s="2">
        <f t="shared" si="53"/>
        <v>1770600</v>
      </c>
      <c r="AF26" s="2">
        <f t="shared" si="54"/>
        <v>1705120.1186440678</v>
      </c>
      <c r="AH26" s="36">
        <f t="shared" si="55"/>
        <v>9400</v>
      </c>
    </row>
    <row r="27" spans="1:34" ht="15" hidden="1" customHeight="1">
      <c r="A27" s="53">
        <v>3</v>
      </c>
      <c r="B27" s="53">
        <v>1</v>
      </c>
      <c r="C27" s="53">
        <v>1</v>
      </c>
      <c r="D27" s="53">
        <v>1</v>
      </c>
      <c r="E27" s="54">
        <v>26</v>
      </c>
      <c r="F27" s="53">
        <v>7</v>
      </c>
      <c r="G27" s="54">
        <v>1</v>
      </c>
      <c r="H27" s="4">
        <v>43.7</v>
      </c>
      <c r="I27" s="55">
        <v>19.3</v>
      </c>
      <c r="J27" s="55">
        <v>43.7</v>
      </c>
      <c r="K27" s="56">
        <v>45.1</v>
      </c>
      <c r="L27" s="5">
        <v>41000</v>
      </c>
      <c r="M27" s="5">
        <v>2000</v>
      </c>
      <c r="N27" s="10">
        <f t="shared" si="43"/>
        <v>39000</v>
      </c>
      <c r="O27" s="10">
        <f t="shared" si="44"/>
        <v>38000</v>
      </c>
      <c r="P27" s="10">
        <v>42000</v>
      </c>
      <c r="Q27" s="10">
        <f t="shared" si="45"/>
        <v>1894200</v>
      </c>
      <c r="R27" s="53" t="s">
        <v>40</v>
      </c>
      <c r="S27" s="53"/>
      <c r="T27" s="53"/>
      <c r="U27" s="5">
        <v>41050</v>
      </c>
      <c r="V27" s="5">
        <f t="shared" si="3"/>
        <v>1851355</v>
      </c>
      <c r="W27" s="28">
        <f t="shared" si="46"/>
        <v>1851355</v>
      </c>
      <c r="X27" s="28">
        <f t="shared" si="47"/>
        <v>41050</v>
      </c>
      <c r="Y27" s="5" t="e">
        <f t="shared" si="6"/>
        <v>#REF!</v>
      </c>
      <c r="Z27" s="5" t="e">
        <f t="shared" si="48"/>
        <v>#REF!</v>
      </c>
      <c r="AA27" s="5" t="e">
        <f t="shared" si="49"/>
        <v>#REF!</v>
      </c>
      <c r="AB27" s="5" t="e">
        <f t="shared" si="50"/>
        <v>#REF!</v>
      </c>
      <c r="AC27" s="5">
        <f t="shared" si="51"/>
        <v>35000</v>
      </c>
      <c r="AD27" s="5">
        <f t="shared" si="52"/>
        <v>34347.881355932201</v>
      </c>
      <c r="AE27" s="5">
        <f t="shared" si="53"/>
        <v>1578500</v>
      </c>
      <c r="AF27" s="5">
        <f t="shared" si="54"/>
        <v>1549089.4491525423</v>
      </c>
      <c r="AG27" s="57"/>
      <c r="AH27" s="58">
        <f t="shared" si="55"/>
        <v>5400</v>
      </c>
    </row>
    <row r="28" spans="1:34" ht="12.75" hidden="1" customHeight="1">
      <c r="A28" s="15">
        <v>3</v>
      </c>
      <c r="B28" s="15">
        <v>1</v>
      </c>
      <c r="C28" s="15">
        <v>2</v>
      </c>
      <c r="D28" s="15">
        <v>2</v>
      </c>
      <c r="E28" s="16">
        <v>27</v>
      </c>
      <c r="F28" s="15">
        <v>7</v>
      </c>
      <c r="G28" s="26">
        <v>2</v>
      </c>
      <c r="H28" s="18">
        <v>64.2</v>
      </c>
      <c r="I28" s="18">
        <v>32.799999999999997</v>
      </c>
      <c r="J28" s="59">
        <v>66.099999999999994</v>
      </c>
      <c r="K28" s="19">
        <v>66.900000000000006</v>
      </c>
      <c r="L28" s="20">
        <v>40000</v>
      </c>
      <c r="M28" s="60"/>
      <c r="N28" s="60"/>
      <c r="O28" s="60"/>
      <c r="P28" s="60"/>
      <c r="Q28" s="20">
        <f>L28*K28</f>
        <v>2676000</v>
      </c>
      <c r="R28" s="15" t="s">
        <v>38</v>
      </c>
      <c r="S28" s="15"/>
      <c r="T28" s="15"/>
      <c r="U28" s="60">
        <v>35000</v>
      </c>
      <c r="V28" s="2">
        <f t="shared" si="3"/>
        <v>2341500</v>
      </c>
      <c r="W28" s="18" t="e">
        <f>#REF!*U28</f>
        <v>#REF!</v>
      </c>
      <c r="X28" s="27"/>
      <c r="Y28" s="23" t="e">
        <f t="shared" si="6"/>
        <v>#REF!</v>
      </c>
      <c r="Z28" s="23" t="e">
        <f t="shared" si="48"/>
        <v>#REF!</v>
      </c>
      <c r="AA28" s="23" t="e">
        <f t="shared" si="49"/>
        <v>#REF!</v>
      </c>
      <c r="AB28" s="23" t="e">
        <f t="shared" si="50"/>
        <v>#REF!</v>
      </c>
      <c r="AC28" s="61"/>
      <c r="AD28" s="61"/>
      <c r="AE28" s="61"/>
      <c r="AF28" s="61"/>
      <c r="AG28" s="62"/>
      <c r="AH28" s="62"/>
    </row>
    <row r="29" spans="1:34" ht="15" hidden="1" customHeight="1">
      <c r="A29" s="29">
        <v>3</v>
      </c>
      <c r="B29" s="29">
        <v>2</v>
      </c>
      <c r="C29" s="29">
        <v>4</v>
      </c>
      <c r="D29" s="29">
        <v>9</v>
      </c>
      <c r="E29" s="30">
        <v>151</v>
      </c>
      <c r="F29" s="29">
        <v>13</v>
      </c>
      <c r="G29" s="31">
        <v>1</v>
      </c>
      <c r="H29" s="6">
        <v>44.3</v>
      </c>
      <c r="I29" s="32">
        <v>18.899999999999999</v>
      </c>
      <c r="J29" s="33">
        <v>44.3</v>
      </c>
      <c r="K29" s="34">
        <v>45.4</v>
      </c>
      <c r="L29" s="2">
        <v>45000</v>
      </c>
      <c r="M29" s="2">
        <v>2000</v>
      </c>
      <c r="N29" s="20">
        <f t="shared" ref="N29:N32" si="56">L29-M29</f>
        <v>43000</v>
      </c>
      <c r="O29" s="20">
        <f t="shared" ref="O29:O31" si="57">N29-1000</f>
        <v>42000</v>
      </c>
      <c r="P29" s="35">
        <v>61000</v>
      </c>
      <c r="Q29" s="35">
        <f t="shared" ref="Q29:Q31" si="58">K29*P29</f>
        <v>2769400</v>
      </c>
      <c r="R29" s="29" t="s">
        <v>39</v>
      </c>
      <c r="S29" s="21"/>
      <c r="T29" s="21"/>
      <c r="U29" s="2">
        <v>41050</v>
      </c>
      <c r="V29" s="2">
        <f t="shared" si="3"/>
        <v>1863670</v>
      </c>
      <c r="W29" s="27">
        <f t="shared" ref="W29:W32" si="59">U29*K29</f>
        <v>1863670</v>
      </c>
      <c r="X29" s="27">
        <f t="shared" ref="X29:X32" si="60">W29/K29</f>
        <v>41050</v>
      </c>
      <c r="Y29" s="2" t="e">
        <f t="shared" si="6"/>
        <v>#REF!</v>
      </c>
      <c r="Z29" s="2" t="e">
        <f t="shared" si="48"/>
        <v>#REF!</v>
      </c>
      <c r="AA29" s="2" t="e">
        <f t="shared" si="49"/>
        <v>#REF!</v>
      </c>
      <c r="AB29" s="2" t="e">
        <f t="shared" si="50"/>
        <v>#REF!</v>
      </c>
      <c r="AC29" s="2">
        <f t="shared" ref="AC29:AC31" si="61">O29-3000</f>
        <v>39000</v>
      </c>
      <c r="AD29" s="2">
        <f t="shared" ref="AD29:AD32" si="62">AC29-(AC29*4.5%)-(AC29-X29)*18/118</f>
        <v>37557.711864406781</v>
      </c>
      <c r="AE29" s="2">
        <f t="shared" ref="AE29:AE32" si="63">AC29*K29</f>
        <v>1770600</v>
      </c>
      <c r="AF29" s="2">
        <f t="shared" ref="AF29:AF32" si="64">AD29*K29</f>
        <v>1705120.1186440678</v>
      </c>
      <c r="AH29" s="36">
        <f t="shared" ref="AH29:AH32" si="65">AC29-$AH$1</f>
        <v>9400</v>
      </c>
    </row>
    <row r="30" spans="1:34" ht="15" hidden="1" customHeight="1">
      <c r="A30" s="21">
        <v>3</v>
      </c>
      <c r="B30" s="21">
        <v>2</v>
      </c>
      <c r="C30" s="21">
        <v>4</v>
      </c>
      <c r="D30" s="21">
        <v>9</v>
      </c>
      <c r="E30" s="63">
        <v>165</v>
      </c>
      <c r="F30" s="21">
        <v>15</v>
      </c>
      <c r="G30" s="64">
        <v>1</v>
      </c>
      <c r="H30" s="6">
        <v>44.3</v>
      </c>
      <c r="I30" s="32">
        <v>18.899999999999999</v>
      </c>
      <c r="J30" s="32">
        <v>44.3</v>
      </c>
      <c r="K30" s="45">
        <v>45.4</v>
      </c>
      <c r="L30" s="2">
        <v>45000</v>
      </c>
      <c r="M30" s="2">
        <v>2000</v>
      </c>
      <c r="N30" s="20">
        <f t="shared" si="56"/>
        <v>43000</v>
      </c>
      <c r="O30" s="20">
        <f t="shared" si="57"/>
        <v>42000</v>
      </c>
      <c r="P30" s="46">
        <v>64000</v>
      </c>
      <c r="Q30" s="46">
        <f t="shared" si="58"/>
        <v>2905600</v>
      </c>
      <c r="R30" s="21" t="s">
        <v>39</v>
      </c>
      <c r="S30" s="21"/>
      <c r="T30" s="21"/>
      <c r="U30" s="2">
        <v>41050</v>
      </c>
      <c r="V30" s="2">
        <f t="shared" si="3"/>
        <v>1863670</v>
      </c>
      <c r="W30" s="27">
        <f t="shared" si="59"/>
        <v>1863670</v>
      </c>
      <c r="X30" s="27">
        <f t="shared" si="60"/>
        <v>41050</v>
      </c>
      <c r="Y30" s="2" t="e">
        <f t="shared" si="6"/>
        <v>#REF!</v>
      </c>
      <c r="Z30" s="2" t="e">
        <f t="shared" si="48"/>
        <v>#REF!</v>
      </c>
      <c r="AA30" s="2" t="e">
        <f t="shared" si="49"/>
        <v>#REF!</v>
      </c>
      <c r="AB30" s="2" t="e">
        <f t="shared" si="50"/>
        <v>#REF!</v>
      </c>
      <c r="AC30" s="2">
        <f t="shared" si="61"/>
        <v>39000</v>
      </c>
      <c r="AD30" s="2">
        <f t="shared" si="62"/>
        <v>37557.711864406781</v>
      </c>
      <c r="AE30" s="2">
        <f t="shared" si="63"/>
        <v>1770600</v>
      </c>
      <c r="AF30" s="2">
        <f t="shared" si="64"/>
        <v>1705120.1186440678</v>
      </c>
      <c r="AH30" s="36">
        <f t="shared" si="65"/>
        <v>9400</v>
      </c>
    </row>
    <row r="31" spans="1:34" ht="15" hidden="1" customHeight="1">
      <c r="A31" s="29">
        <v>3</v>
      </c>
      <c r="B31" s="29">
        <v>2</v>
      </c>
      <c r="C31" s="29">
        <v>7</v>
      </c>
      <c r="D31" s="29">
        <v>12</v>
      </c>
      <c r="E31" s="30">
        <v>84</v>
      </c>
      <c r="F31" s="29">
        <v>3</v>
      </c>
      <c r="G31" s="30">
        <v>1</v>
      </c>
      <c r="H31" s="6">
        <v>44.1</v>
      </c>
      <c r="I31" s="32">
        <v>19.3</v>
      </c>
      <c r="J31" s="33">
        <v>44.1</v>
      </c>
      <c r="K31" s="34">
        <v>45.5</v>
      </c>
      <c r="L31" s="2">
        <v>41000</v>
      </c>
      <c r="M31" s="2">
        <v>2000</v>
      </c>
      <c r="N31" s="20">
        <f t="shared" si="56"/>
        <v>39000</v>
      </c>
      <c r="O31" s="20">
        <f t="shared" si="57"/>
        <v>38000</v>
      </c>
      <c r="P31" s="35">
        <f>'Шахматка '!AK79</f>
        <v>61500</v>
      </c>
      <c r="Q31" s="35">
        <f t="shared" si="58"/>
        <v>2798250</v>
      </c>
      <c r="R31" s="29" t="s">
        <v>39</v>
      </c>
      <c r="S31" s="21"/>
      <c r="T31" s="21"/>
      <c r="U31" s="2">
        <v>41050</v>
      </c>
      <c r="V31" s="2">
        <f t="shared" si="3"/>
        <v>1867775</v>
      </c>
      <c r="W31" s="27">
        <f t="shared" si="59"/>
        <v>1867775</v>
      </c>
      <c r="X31" s="27">
        <f t="shared" si="60"/>
        <v>41050</v>
      </c>
      <c r="Y31" s="2" t="e">
        <f t="shared" si="6"/>
        <v>#REF!</v>
      </c>
      <c r="Z31" s="2" t="e">
        <f t="shared" si="48"/>
        <v>#REF!</v>
      </c>
      <c r="AA31" s="2" t="e">
        <f t="shared" si="49"/>
        <v>#REF!</v>
      </c>
      <c r="AB31" s="2" t="e">
        <f t="shared" si="50"/>
        <v>#REF!</v>
      </c>
      <c r="AC31" s="2">
        <f t="shared" si="61"/>
        <v>35000</v>
      </c>
      <c r="AD31" s="2">
        <f t="shared" si="62"/>
        <v>34347.881355932201</v>
      </c>
      <c r="AE31" s="2">
        <f t="shared" si="63"/>
        <v>1592500</v>
      </c>
      <c r="AF31" s="2">
        <f t="shared" si="64"/>
        <v>1562828.6016949152</v>
      </c>
      <c r="AH31" s="36">
        <f t="shared" si="65"/>
        <v>5400</v>
      </c>
    </row>
    <row r="32" spans="1:34" ht="15" hidden="1" customHeight="1">
      <c r="A32" s="15">
        <v>3</v>
      </c>
      <c r="B32" s="15">
        <v>1</v>
      </c>
      <c r="C32" s="15">
        <v>1</v>
      </c>
      <c r="D32" s="15">
        <v>1</v>
      </c>
      <c r="E32" s="16">
        <v>31</v>
      </c>
      <c r="F32" s="15">
        <v>8</v>
      </c>
      <c r="G32" s="16">
        <v>1</v>
      </c>
      <c r="H32" s="17">
        <v>43.7</v>
      </c>
      <c r="I32" s="18">
        <v>19.3</v>
      </c>
      <c r="J32" s="18">
        <v>43.7</v>
      </c>
      <c r="K32" s="19">
        <v>45.1</v>
      </c>
      <c r="L32" s="5">
        <v>41000</v>
      </c>
      <c r="M32" s="5">
        <v>2000</v>
      </c>
      <c r="N32" s="10">
        <f t="shared" si="56"/>
        <v>39000</v>
      </c>
      <c r="O32" s="10">
        <v>35000</v>
      </c>
      <c r="P32" s="20">
        <v>36000</v>
      </c>
      <c r="Q32" s="20">
        <f>P32*K32</f>
        <v>1623600</v>
      </c>
      <c r="R32" s="15" t="s">
        <v>38</v>
      </c>
      <c r="S32" s="21"/>
      <c r="T32" s="21"/>
      <c r="U32" s="2">
        <v>41050</v>
      </c>
      <c r="V32" s="2">
        <f t="shared" si="3"/>
        <v>1851355</v>
      </c>
      <c r="W32" s="27">
        <f t="shared" si="59"/>
        <v>1851355</v>
      </c>
      <c r="X32" s="27">
        <f t="shared" si="60"/>
        <v>41050</v>
      </c>
      <c r="Y32" s="2" t="e">
        <f t="shared" si="6"/>
        <v>#REF!</v>
      </c>
      <c r="Z32" s="2" t="e">
        <f t="shared" si="48"/>
        <v>#REF!</v>
      </c>
      <c r="AA32" s="2" t="e">
        <f t="shared" si="49"/>
        <v>#REF!</v>
      </c>
      <c r="AB32" s="2" t="e">
        <f t="shared" si="50"/>
        <v>#REF!</v>
      </c>
      <c r="AC32" s="23">
        <f>O32</f>
        <v>35000</v>
      </c>
      <c r="AD32" s="23">
        <f t="shared" si="62"/>
        <v>34347.881355932201</v>
      </c>
      <c r="AE32" s="23">
        <f t="shared" si="63"/>
        <v>1578500</v>
      </c>
      <c r="AF32" s="23">
        <f t="shared" si="64"/>
        <v>1549089.4491525423</v>
      </c>
      <c r="AG32" s="24"/>
      <c r="AH32" s="25">
        <f t="shared" si="65"/>
        <v>5400</v>
      </c>
    </row>
    <row r="33" spans="1:34" ht="15" hidden="1" customHeight="1">
      <c r="A33" s="15">
        <v>3</v>
      </c>
      <c r="B33" s="15">
        <v>1</v>
      </c>
      <c r="C33" s="15">
        <v>2</v>
      </c>
      <c r="D33" s="15">
        <v>2</v>
      </c>
      <c r="E33" s="16">
        <v>32</v>
      </c>
      <c r="F33" s="15">
        <v>8</v>
      </c>
      <c r="G33" s="16">
        <v>2</v>
      </c>
      <c r="H33" s="18">
        <v>64.2</v>
      </c>
      <c r="I33" s="18">
        <v>32.799999999999997</v>
      </c>
      <c r="J33" s="18">
        <v>66.099999999999994</v>
      </c>
      <c r="K33" s="19">
        <v>66.900000000000006</v>
      </c>
      <c r="L33" s="20">
        <v>38000</v>
      </c>
      <c r="M33" s="20"/>
      <c r="N33" s="20"/>
      <c r="O33" s="20"/>
      <c r="P33" s="20"/>
      <c r="Q33" s="20">
        <f>L33*K33</f>
        <v>2542200</v>
      </c>
      <c r="R33" s="15" t="s">
        <v>38</v>
      </c>
      <c r="S33" s="15"/>
      <c r="T33" s="15"/>
      <c r="U33" s="23">
        <v>35000</v>
      </c>
      <c r="V33" s="2">
        <f t="shared" si="3"/>
        <v>2341500</v>
      </c>
      <c r="W33" s="18" t="e">
        <f>#REF!*U33</f>
        <v>#REF!</v>
      </c>
      <c r="X33" s="27"/>
      <c r="Y33" s="23" t="e">
        <f t="shared" si="6"/>
        <v>#REF!</v>
      </c>
      <c r="Z33" s="23" t="e">
        <f t="shared" si="48"/>
        <v>#REF!</v>
      </c>
      <c r="AA33" s="23" t="e">
        <f t="shared" si="49"/>
        <v>#REF!</v>
      </c>
      <c r="AB33" s="23" t="e">
        <f t="shared" si="50"/>
        <v>#REF!</v>
      </c>
      <c r="AC33" s="40"/>
      <c r="AD33" s="40"/>
      <c r="AE33" s="40"/>
      <c r="AF33" s="40"/>
      <c r="AG33" s="24"/>
      <c r="AH33" s="24"/>
    </row>
    <row r="34" spans="1:34" ht="15" hidden="1" customHeight="1">
      <c r="A34" s="15">
        <v>3</v>
      </c>
      <c r="B34" s="15">
        <v>1</v>
      </c>
      <c r="C34" s="15">
        <v>3</v>
      </c>
      <c r="D34" s="15">
        <v>3</v>
      </c>
      <c r="E34" s="16">
        <v>33</v>
      </c>
      <c r="F34" s="15">
        <v>8</v>
      </c>
      <c r="G34" s="16">
        <v>2</v>
      </c>
      <c r="H34" s="6">
        <v>68.099999999999994</v>
      </c>
      <c r="I34" s="32">
        <v>33.200000000000003</v>
      </c>
      <c r="J34" s="18">
        <v>68.099999999999994</v>
      </c>
      <c r="K34" s="19">
        <v>69.2</v>
      </c>
      <c r="L34" s="2">
        <v>44000</v>
      </c>
      <c r="M34" s="2">
        <v>2000</v>
      </c>
      <c r="N34" s="20">
        <f t="shared" ref="N34:N37" si="66">L34-M34</f>
        <v>42000</v>
      </c>
      <c r="O34" s="20">
        <f t="shared" ref="O34:O37" si="67">N34-1000</f>
        <v>41000</v>
      </c>
      <c r="P34" s="20">
        <v>43750</v>
      </c>
      <c r="Q34" s="20">
        <f t="shared" ref="Q34:Q37" si="68">K34*P34</f>
        <v>3027500</v>
      </c>
      <c r="R34" s="15" t="s">
        <v>38</v>
      </c>
      <c r="S34" s="21"/>
      <c r="T34" s="21"/>
      <c r="U34" s="2">
        <v>41050</v>
      </c>
      <c r="V34" s="2">
        <f t="shared" si="3"/>
        <v>2840660</v>
      </c>
      <c r="W34" s="27">
        <f t="shared" ref="W34:W37" si="69">U34*K34</f>
        <v>2840660</v>
      </c>
      <c r="X34" s="27">
        <f t="shared" ref="X34:X37" si="70">W34/K34</f>
        <v>41050</v>
      </c>
      <c r="Y34" s="2" t="e">
        <f t="shared" si="6"/>
        <v>#REF!</v>
      </c>
      <c r="Z34" s="2" t="e">
        <f t="shared" si="48"/>
        <v>#REF!</v>
      </c>
      <c r="AA34" s="2" t="e">
        <f t="shared" si="49"/>
        <v>#REF!</v>
      </c>
      <c r="AB34" s="2" t="e">
        <f t="shared" si="50"/>
        <v>#REF!</v>
      </c>
      <c r="AC34" s="2">
        <f t="shared" ref="AC34:AC37" si="71">O34-3000</f>
        <v>38000</v>
      </c>
      <c r="AD34" s="2">
        <f t="shared" ref="AD34:AD37" si="72">AC34-(AC34*4.5%)-(AC34-X34)*18/118</f>
        <v>36755.254237288136</v>
      </c>
      <c r="AE34" s="2">
        <f t="shared" ref="AE34:AE37" si="73">AC34*K34</f>
        <v>2629600</v>
      </c>
      <c r="AF34" s="2">
        <f t="shared" ref="AF34:AF37" si="74">AD34*K34</f>
        <v>2543463.5932203392</v>
      </c>
      <c r="AH34" s="36">
        <f t="shared" ref="AH34:AH37" si="75">AC34-$AH$1</f>
        <v>8400</v>
      </c>
    </row>
    <row r="35" spans="1:34" ht="15" hidden="1" customHeight="1">
      <c r="A35" s="21">
        <v>3</v>
      </c>
      <c r="B35" s="21">
        <v>2</v>
      </c>
      <c r="C35" s="21">
        <v>6</v>
      </c>
      <c r="D35" s="21">
        <v>11</v>
      </c>
      <c r="E35" s="358">
        <v>76</v>
      </c>
      <c r="F35" s="21">
        <v>2</v>
      </c>
      <c r="G35" s="351">
        <v>1</v>
      </c>
      <c r="H35" s="6">
        <v>45.2</v>
      </c>
      <c r="I35" s="32">
        <v>18.600000000000001</v>
      </c>
      <c r="J35" s="32">
        <v>45.2</v>
      </c>
      <c r="K35" s="354">
        <v>46.1</v>
      </c>
      <c r="L35" s="2">
        <v>43000</v>
      </c>
      <c r="M35" s="2">
        <v>2000</v>
      </c>
      <c r="N35" s="20">
        <f t="shared" si="66"/>
        <v>41000</v>
      </c>
      <c r="O35" s="20">
        <f t="shared" si="67"/>
        <v>40000</v>
      </c>
      <c r="P35" s="355">
        <v>70500</v>
      </c>
      <c r="Q35" s="355">
        <f t="shared" si="68"/>
        <v>3250050</v>
      </c>
      <c r="R35" s="21" t="s">
        <v>94</v>
      </c>
      <c r="S35" s="21"/>
      <c r="T35" s="21"/>
      <c r="U35" s="2">
        <v>41050</v>
      </c>
      <c r="V35" s="2">
        <f t="shared" si="3"/>
        <v>1892405</v>
      </c>
      <c r="W35" s="27">
        <f t="shared" si="69"/>
        <v>1892405</v>
      </c>
      <c r="X35" s="27">
        <f t="shared" si="70"/>
        <v>41050</v>
      </c>
      <c r="Y35" s="2" t="e">
        <f t="shared" si="6"/>
        <v>#REF!</v>
      </c>
      <c r="Z35" s="2" t="e">
        <f t="shared" si="48"/>
        <v>#REF!</v>
      </c>
      <c r="AA35" s="2" t="e">
        <f t="shared" si="49"/>
        <v>#REF!</v>
      </c>
      <c r="AB35" s="2" t="e">
        <f t="shared" si="50"/>
        <v>#REF!</v>
      </c>
      <c r="AC35" s="2">
        <f t="shared" si="71"/>
        <v>37000</v>
      </c>
      <c r="AD35" s="2">
        <f t="shared" si="72"/>
        <v>35952.796610169491</v>
      </c>
      <c r="AE35" s="2">
        <f t="shared" si="73"/>
        <v>1705700</v>
      </c>
      <c r="AF35" s="2">
        <f t="shared" si="74"/>
        <v>1657423.9237288137</v>
      </c>
      <c r="AH35" s="36">
        <f t="shared" si="75"/>
        <v>7400</v>
      </c>
    </row>
    <row r="36" spans="1:34" ht="15" hidden="1" customHeight="1">
      <c r="A36" s="65">
        <v>3</v>
      </c>
      <c r="B36" s="65">
        <v>2</v>
      </c>
      <c r="C36" s="65">
        <v>3</v>
      </c>
      <c r="D36" s="65">
        <v>8</v>
      </c>
      <c r="E36" s="66">
        <v>164</v>
      </c>
      <c r="F36" s="65">
        <v>15</v>
      </c>
      <c r="G36" s="67">
        <v>1</v>
      </c>
      <c r="H36" s="6">
        <v>46</v>
      </c>
      <c r="I36" s="32">
        <v>18.899999999999999</v>
      </c>
      <c r="J36" s="68">
        <v>46</v>
      </c>
      <c r="K36" s="69">
        <v>47.1</v>
      </c>
      <c r="L36" s="2">
        <v>44500</v>
      </c>
      <c r="M36" s="2">
        <v>2000</v>
      </c>
      <c r="N36" s="20">
        <f t="shared" si="66"/>
        <v>42500</v>
      </c>
      <c r="O36" s="20">
        <f t="shared" si="67"/>
        <v>41500</v>
      </c>
      <c r="P36" s="70">
        <f>'Шахматка '!Y79</f>
        <v>60000</v>
      </c>
      <c r="Q36" s="70">
        <f t="shared" si="68"/>
        <v>2826000</v>
      </c>
      <c r="R36" s="65" t="s">
        <v>39</v>
      </c>
      <c r="S36" s="21"/>
      <c r="T36" s="21"/>
      <c r="U36" s="2">
        <v>41050</v>
      </c>
      <c r="V36" s="2">
        <f t="shared" si="3"/>
        <v>1933455</v>
      </c>
      <c r="W36" s="27">
        <f t="shared" si="69"/>
        <v>1933455</v>
      </c>
      <c r="X36" s="27">
        <f t="shared" si="70"/>
        <v>41050</v>
      </c>
      <c r="Y36" s="2" t="e">
        <f t="shared" si="6"/>
        <v>#REF!</v>
      </c>
      <c r="Z36" s="2" t="e">
        <f t="shared" si="48"/>
        <v>#REF!</v>
      </c>
      <c r="AA36" s="2" t="e">
        <f t="shared" si="49"/>
        <v>#REF!</v>
      </c>
      <c r="AB36" s="2" t="e">
        <f t="shared" si="50"/>
        <v>#REF!</v>
      </c>
      <c r="AC36" s="2">
        <f t="shared" si="71"/>
        <v>38500</v>
      </c>
      <c r="AD36" s="2">
        <f t="shared" si="72"/>
        <v>37156.483050847455</v>
      </c>
      <c r="AE36" s="2">
        <f t="shared" si="73"/>
        <v>1813350</v>
      </c>
      <c r="AF36" s="2">
        <f t="shared" si="74"/>
        <v>1750070.3516949152</v>
      </c>
      <c r="AH36" s="36">
        <f t="shared" si="75"/>
        <v>8900</v>
      </c>
    </row>
    <row r="37" spans="1:34" ht="15" hidden="1" customHeight="1">
      <c r="A37" s="15">
        <v>3</v>
      </c>
      <c r="B37" s="15">
        <v>1</v>
      </c>
      <c r="C37" s="15">
        <v>1</v>
      </c>
      <c r="D37" s="15">
        <v>1</v>
      </c>
      <c r="E37" s="16">
        <v>36</v>
      </c>
      <c r="F37" s="15">
        <v>9</v>
      </c>
      <c r="G37" s="26">
        <v>1</v>
      </c>
      <c r="H37" s="17">
        <v>43.7</v>
      </c>
      <c r="I37" s="18">
        <v>19.3</v>
      </c>
      <c r="J37" s="18">
        <v>43.7</v>
      </c>
      <c r="K37" s="19">
        <v>45.1</v>
      </c>
      <c r="L37" s="2">
        <v>41000</v>
      </c>
      <c r="M37" s="2">
        <v>2000</v>
      </c>
      <c r="N37" s="20">
        <f t="shared" si="66"/>
        <v>39000</v>
      </c>
      <c r="O37" s="20">
        <f t="shared" si="67"/>
        <v>38000</v>
      </c>
      <c r="P37" s="20">
        <v>35500</v>
      </c>
      <c r="Q37" s="20">
        <f t="shared" si="68"/>
        <v>1601050</v>
      </c>
      <c r="R37" s="15" t="s">
        <v>38</v>
      </c>
      <c r="S37" s="21"/>
      <c r="T37" s="21"/>
      <c r="U37" s="2">
        <v>41050</v>
      </c>
      <c r="V37" s="2">
        <f t="shared" si="3"/>
        <v>1851355</v>
      </c>
      <c r="W37" s="27">
        <f t="shared" si="69"/>
        <v>1851355</v>
      </c>
      <c r="X37" s="27">
        <f t="shared" si="70"/>
        <v>41050</v>
      </c>
      <c r="Y37" s="2" t="e">
        <f t="shared" si="6"/>
        <v>#REF!</v>
      </c>
      <c r="Z37" s="2" t="e">
        <f t="shared" si="48"/>
        <v>#REF!</v>
      </c>
      <c r="AA37" s="2" t="e">
        <f t="shared" si="49"/>
        <v>#REF!</v>
      </c>
      <c r="AB37" s="2" t="e">
        <f t="shared" si="50"/>
        <v>#REF!</v>
      </c>
      <c r="AC37" s="23">
        <f t="shared" si="71"/>
        <v>35000</v>
      </c>
      <c r="AD37" s="23">
        <f t="shared" si="72"/>
        <v>34347.881355932201</v>
      </c>
      <c r="AE37" s="23">
        <f t="shared" si="73"/>
        <v>1578500</v>
      </c>
      <c r="AF37" s="23">
        <f t="shared" si="74"/>
        <v>1549089.4491525423</v>
      </c>
      <c r="AG37" s="24"/>
      <c r="AH37" s="25">
        <f t="shared" si="75"/>
        <v>5400</v>
      </c>
    </row>
    <row r="38" spans="1:34" ht="15" hidden="1" customHeight="1">
      <c r="A38" s="15">
        <v>3</v>
      </c>
      <c r="B38" s="15">
        <v>1</v>
      </c>
      <c r="C38" s="15">
        <v>2</v>
      </c>
      <c r="D38" s="15">
        <v>2</v>
      </c>
      <c r="E38" s="16">
        <v>37</v>
      </c>
      <c r="F38" s="15">
        <v>9</v>
      </c>
      <c r="G38" s="26">
        <v>2</v>
      </c>
      <c r="H38" s="18">
        <v>64.2</v>
      </c>
      <c r="I38" s="18">
        <v>32.799999999999997</v>
      </c>
      <c r="J38" s="18">
        <v>66.099999999999994</v>
      </c>
      <c r="K38" s="19">
        <v>66.900000000000006</v>
      </c>
      <c r="L38" s="20">
        <v>37500</v>
      </c>
      <c r="M38" s="20"/>
      <c r="N38" s="20"/>
      <c r="O38" s="20"/>
      <c r="P38" s="20"/>
      <c r="Q38" s="20">
        <f t="shared" ref="Q38:Q39" si="76">L38*K38</f>
        <v>2508750</v>
      </c>
      <c r="R38" s="15" t="s">
        <v>38</v>
      </c>
      <c r="S38" s="15"/>
      <c r="T38" s="15"/>
      <c r="U38" s="23">
        <v>38000</v>
      </c>
      <c r="V38" s="2">
        <f t="shared" si="3"/>
        <v>2542200</v>
      </c>
      <c r="W38" s="18" t="e">
        <f t="shared" ref="W38:W39" si="77">#REF!*U38</f>
        <v>#REF!</v>
      </c>
      <c r="X38" s="27"/>
      <c r="Y38" s="23" t="e">
        <f t="shared" si="6"/>
        <v>#REF!</v>
      </c>
      <c r="Z38" s="23" t="e">
        <f t="shared" si="48"/>
        <v>#REF!</v>
      </c>
      <c r="AA38" s="23" t="e">
        <f t="shared" si="49"/>
        <v>#REF!</v>
      </c>
      <c r="AB38" s="23" t="e">
        <f t="shared" si="50"/>
        <v>#REF!</v>
      </c>
      <c r="AC38" s="40"/>
      <c r="AD38" s="40"/>
      <c r="AE38" s="40"/>
      <c r="AF38" s="40"/>
      <c r="AG38" s="24"/>
      <c r="AH38" s="24"/>
    </row>
    <row r="39" spans="1:34" ht="15" hidden="1" customHeight="1">
      <c r="A39" s="15">
        <v>3</v>
      </c>
      <c r="B39" s="15">
        <v>1</v>
      </c>
      <c r="C39" s="15">
        <v>3</v>
      </c>
      <c r="D39" s="15">
        <v>3</v>
      </c>
      <c r="E39" s="16">
        <v>38</v>
      </c>
      <c r="F39" s="15">
        <v>9</v>
      </c>
      <c r="G39" s="26">
        <v>2</v>
      </c>
      <c r="H39" s="18">
        <v>64.900000000000006</v>
      </c>
      <c r="I39" s="18">
        <v>33.200000000000003</v>
      </c>
      <c r="J39" s="18">
        <v>68.099999999999994</v>
      </c>
      <c r="K39" s="19">
        <v>66</v>
      </c>
      <c r="L39" s="20">
        <v>38000</v>
      </c>
      <c r="M39" s="20"/>
      <c r="N39" s="20"/>
      <c r="O39" s="20"/>
      <c r="P39" s="20"/>
      <c r="Q39" s="20">
        <f t="shared" si="76"/>
        <v>2508000</v>
      </c>
      <c r="R39" s="15" t="s">
        <v>38</v>
      </c>
      <c r="S39" s="15"/>
      <c r="T39" s="15"/>
      <c r="U39" s="23">
        <v>35000</v>
      </c>
      <c r="V39" s="2">
        <f t="shared" si="3"/>
        <v>2310000</v>
      </c>
      <c r="W39" s="18" t="e">
        <f t="shared" si="77"/>
        <v>#REF!</v>
      </c>
      <c r="X39" s="27"/>
      <c r="Y39" s="23" t="e">
        <f t="shared" si="6"/>
        <v>#REF!</v>
      </c>
      <c r="Z39" s="23" t="e">
        <f t="shared" si="48"/>
        <v>#REF!</v>
      </c>
      <c r="AA39" s="23" t="e">
        <f t="shared" si="49"/>
        <v>#REF!</v>
      </c>
      <c r="AB39" s="23" t="e">
        <f t="shared" si="50"/>
        <v>#REF!</v>
      </c>
      <c r="AC39" s="40"/>
      <c r="AD39" s="40"/>
      <c r="AE39" s="40"/>
      <c r="AF39" s="40"/>
      <c r="AG39" s="24"/>
      <c r="AH39" s="24"/>
    </row>
    <row r="40" spans="1:34" ht="15" hidden="1" customHeight="1">
      <c r="A40" s="65">
        <v>3</v>
      </c>
      <c r="B40" s="65">
        <v>2</v>
      </c>
      <c r="C40" s="65">
        <v>1</v>
      </c>
      <c r="D40" s="65">
        <v>6</v>
      </c>
      <c r="E40" s="67">
        <v>85</v>
      </c>
      <c r="F40" s="65">
        <v>4</v>
      </c>
      <c r="G40" s="67">
        <v>1</v>
      </c>
      <c r="H40" s="6">
        <v>46.5</v>
      </c>
      <c r="I40" s="32">
        <v>19.3</v>
      </c>
      <c r="J40" s="68">
        <v>46.5</v>
      </c>
      <c r="K40" s="69">
        <v>47.9</v>
      </c>
      <c r="L40" s="2">
        <v>43000</v>
      </c>
      <c r="M40" s="2">
        <v>2000</v>
      </c>
      <c r="N40" s="20">
        <f t="shared" ref="N40:N42" si="78">L40-M40</f>
        <v>41000</v>
      </c>
      <c r="O40" s="20">
        <f>N40-1000</f>
        <v>40000</v>
      </c>
      <c r="P40" s="70">
        <f>'Шахматка '!S79</f>
        <v>59500</v>
      </c>
      <c r="Q40" s="70">
        <f>K40*P40</f>
        <v>2850050</v>
      </c>
      <c r="R40" s="65" t="s">
        <v>39</v>
      </c>
      <c r="S40" s="21"/>
      <c r="T40" s="21"/>
      <c r="U40" s="2">
        <v>41050</v>
      </c>
      <c r="V40" s="2">
        <f t="shared" si="3"/>
        <v>1966295</v>
      </c>
      <c r="W40" s="27">
        <f t="shared" ref="W40:W42" si="79">U40*K40</f>
        <v>1966295</v>
      </c>
      <c r="X40" s="27">
        <f t="shared" ref="X40:X42" si="80">W40/K40</f>
        <v>41050</v>
      </c>
      <c r="Y40" s="2" t="e">
        <f t="shared" si="6"/>
        <v>#REF!</v>
      </c>
      <c r="Z40" s="2" t="e">
        <f t="shared" si="48"/>
        <v>#REF!</v>
      </c>
      <c r="AA40" s="2" t="e">
        <f t="shared" si="49"/>
        <v>#REF!</v>
      </c>
      <c r="AB40" s="2" t="e">
        <f t="shared" si="50"/>
        <v>#REF!</v>
      </c>
      <c r="AC40" s="2">
        <f t="shared" ref="AC40:AC42" si="81">O40-3000</f>
        <v>37000</v>
      </c>
      <c r="AD40" s="2">
        <f t="shared" ref="AD40:AD42" si="82">AC40-(AC40*4.5%)-(AC40-X40)*18/118</f>
        <v>35952.796610169491</v>
      </c>
      <c r="AE40" s="2">
        <f t="shared" ref="AE40:AE42" si="83">AC40*K40</f>
        <v>1772300</v>
      </c>
      <c r="AF40" s="2">
        <f t="shared" ref="AF40:AF42" si="84">AD40*K40</f>
        <v>1722138.9576271186</v>
      </c>
      <c r="AH40" s="36">
        <f t="shared" ref="AH40:AH42" si="85">AC40-$AH$1</f>
        <v>7400</v>
      </c>
    </row>
    <row r="41" spans="1:34" ht="15" hidden="1" customHeight="1">
      <c r="A41" s="15">
        <v>3</v>
      </c>
      <c r="B41" s="15">
        <v>1</v>
      </c>
      <c r="C41" s="15">
        <v>5</v>
      </c>
      <c r="D41" s="15">
        <v>5</v>
      </c>
      <c r="E41" s="16">
        <v>40</v>
      </c>
      <c r="F41" s="15">
        <v>9</v>
      </c>
      <c r="G41" s="26">
        <v>3</v>
      </c>
      <c r="H41" s="17">
        <v>94.5</v>
      </c>
      <c r="I41" s="18">
        <v>54.1</v>
      </c>
      <c r="J41" s="18">
        <v>94.5</v>
      </c>
      <c r="K41" s="19">
        <v>100.2</v>
      </c>
      <c r="L41" s="2">
        <v>42000</v>
      </c>
      <c r="M41" s="2">
        <v>2000</v>
      </c>
      <c r="N41" s="20">
        <f t="shared" si="78"/>
        <v>40000</v>
      </c>
      <c r="O41" s="10">
        <v>36500</v>
      </c>
      <c r="P41" s="20"/>
      <c r="Q41" s="20">
        <f>O41*K41</f>
        <v>3657300</v>
      </c>
      <c r="R41" s="15" t="s">
        <v>38</v>
      </c>
      <c r="S41" s="21"/>
      <c r="T41" s="21"/>
      <c r="U41" s="2">
        <v>35000</v>
      </c>
      <c r="V41" s="2">
        <f t="shared" si="3"/>
        <v>3507000</v>
      </c>
      <c r="W41" s="22">
        <f t="shared" si="79"/>
        <v>3507000</v>
      </c>
      <c r="X41" s="22">
        <f t="shared" si="80"/>
        <v>35000</v>
      </c>
      <c r="Y41" s="2" t="e">
        <f t="shared" si="6"/>
        <v>#REF!</v>
      </c>
      <c r="Z41" s="2" t="e">
        <f t="shared" si="48"/>
        <v>#REF!</v>
      </c>
      <c r="AA41" s="2" t="e">
        <f t="shared" si="49"/>
        <v>#REF!</v>
      </c>
      <c r="AB41" s="2" t="e">
        <f t="shared" si="50"/>
        <v>#REF!</v>
      </c>
      <c r="AC41" s="23">
        <f t="shared" si="81"/>
        <v>33500</v>
      </c>
      <c r="AD41" s="23">
        <f t="shared" si="82"/>
        <v>32221.313559322032</v>
      </c>
      <c r="AE41" s="23">
        <f t="shared" si="83"/>
        <v>3356700</v>
      </c>
      <c r="AF41" s="23">
        <f t="shared" si="84"/>
        <v>3228575.6186440676</v>
      </c>
      <c r="AG41" s="24"/>
      <c r="AH41" s="25">
        <f t="shared" si="85"/>
        <v>3900</v>
      </c>
    </row>
    <row r="42" spans="1:34" ht="15" hidden="1" customHeight="1">
      <c r="A42" s="15">
        <v>3</v>
      </c>
      <c r="B42" s="15">
        <v>1</v>
      </c>
      <c r="C42" s="15">
        <v>1</v>
      </c>
      <c r="D42" s="15">
        <v>1</v>
      </c>
      <c r="E42" s="16">
        <v>41</v>
      </c>
      <c r="F42" s="15">
        <v>10</v>
      </c>
      <c r="G42" s="26">
        <v>1</v>
      </c>
      <c r="H42" s="17">
        <v>43.7</v>
      </c>
      <c r="I42" s="18">
        <v>19.3</v>
      </c>
      <c r="J42" s="18">
        <v>43.7</v>
      </c>
      <c r="K42" s="19">
        <v>45.1</v>
      </c>
      <c r="L42" s="2">
        <v>41000</v>
      </c>
      <c r="M42" s="2">
        <v>2000</v>
      </c>
      <c r="N42" s="20">
        <f t="shared" si="78"/>
        <v>39000</v>
      </c>
      <c r="O42" s="20">
        <f>N42-1000</f>
        <v>38000</v>
      </c>
      <c r="P42" s="20">
        <v>33250</v>
      </c>
      <c r="Q42" s="20">
        <f>K42*P42</f>
        <v>1499575</v>
      </c>
      <c r="R42" s="15" t="s">
        <v>38</v>
      </c>
      <c r="S42" s="21"/>
      <c r="T42" s="21"/>
      <c r="U42" s="2">
        <v>35000</v>
      </c>
      <c r="V42" s="2">
        <f t="shared" si="3"/>
        <v>1578500</v>
      </c>
      <c r="W42" s="22">
        <f t="shared" si="79"/>
        <v>1578500</v>
      </c>
      <c r="X42" s="22">
        <f t="shared" si="80"/>
        <v>35000</v>
      </c>
      <c r="Y42" s="2" t="e">
        <f t="shared" si="6"/>
        <v>#REF!</v>
      </c>
      <c r="Z42" s="2" t="e">
        <f t="shared" si="48"/>
        <v>#REF!</v>
      </c>
      <c r="AA42" s="2" t="e">
        <f t="shared" si="49"/>
        <v>#REF!</v>
      </c>
      <c r="AB42" s="2" t="e">
        <f t="shared" si="50"/>
        <v>#REF!</v>
      </c>
      <c r="AC42" s="23">
        <f t="shared" si="81"/>
        <v>35000</v>
      </c>
      <c r="AD42" s="23">
        <f t="shared" si="82"/>
        <v>33425</v>
      </c>
      <c r="AE42" s="23">
        <f t="shared" si="83"/>
        <v>1578500</v>
      </c>
      <c r="AF42" s="23">
        <f t="shared" si="84"/>
        <v>1507467.5</v>
      </c>
      <c r="AG42" s="24"/>
      <c r="AH42" s="25">
        <f t="shared" si="85"/>
        <v>5400</v>
      </c>
    </row>
    <row r="43" spans="1:34" ht="15" hidden="1" customHeight="1">
      <c r="A43" s="15">
        <v>3</v>
      </c>
      <c r="B43" s="15">
        <v>1</v>
      </c>
      <c r="C43" s="15">
        <v>2</v>
      </c>
      <c r="D43" s="15">
        <v>2</v>
      </c>
      <c r="E43" s="16">
        <v>42</v>
      </c>
      <c r="F43" s="15">
        <v>10</v>
      </c>
      <c r="G43" s="26">
        <v>2</v>
      </c>
      <c r="H43" s="18">
        <v>64.2</v>
      </c>
      <c r="I43" s="18"/>
      <c r="J43" s="18"/>
      <c r="K43" s="19">
        <v>66.900000000000006</v>
      </c>
      <c r="L43" s="20">
        <v>38000</v>
      </c>
      <c r="M43" s="20"/>
      <c r="N43" s="20"/>
      <c r="O43" s="20"/>
      <c r="P43" s="20"/>
      <c r="Q43" s="20">
        <f t="shared" ref="Q43:Q44" si="86">L43*K43</f>
        <v>2542200</v>
      </c>
      <c r="R43" s="15" t="s">
        <v>38</v>
      </c>
      <c r="S43" s="15"/>
      <c r="T43" s="15"/>
      <c r="U43" s="23">
        <v>35000</v>
      </c>
      <c r="V43" s="2">
        <f t="shared" si="3"/>
        <v>2341500</v>
      </c>
      <c r="W43" s="18" t="e">
        <f t="shared" ref="W43:W44" si="87">#REF!*U43</f>
        <v>#REF!</v>
      </c>
      <c r="X43" s="27"/>
      <c r="Y43" s="23" t="e">
        <f t="shared" si="6"/>
        <v>#REF!</v>
      </c>
      <c r="Z43" s="23"/>
      <c r="AA43" s="23"/>
      <c r="AB43" s="23"/>
      <c r="AC43" s="40"/>
      <c r="AD43" s="40"/>
      <c r="AE43" s="40"/>
      <c r="AF43" s="40"/>
      <c r="AG43" s="24"/>
      <c r="AH43" s="24"/>
    </row>
    <row r="44" spans="1:34" ht="15" hidden="1" customHeight="1">
      <c r="A44" s="15">
        <v>3</v>
      </c>
      <c r="B44" s="15">
        <v>1</v>
      </c>
      <c r="C44" s="15">
        <v>3</v>
      </c>
      <c r="D44" s="15">
        <v>3</v>
      </c>
      <c r="E44" s="16">
        <v>43</v>
      </c>
      <c r="F44" s="15">
        <v>10</v>
      </c>
      <c r="G44" s="26">
        <v>2</v>
      </c>
      <c r="H44" s="18">
        <v>64.900000000000006</v>
      </c>
      <c r="I44" s="18"/>
      <c r="J44" s="18"/>
      <c r="K44" s="19">
        <v>66</v>
      </c>
      <c r="L44" s="20">
        <v>38000</v>
      </c>
      <c r="M44" s="20"/>
      <c r="N44" s="20"/>
      <c r="O44" s="20"/>
      <c r="P44" s="20"/>
      <c r="Q44" s="20">
        <f t="shared" si="86"/>
        <v>2508000</v>
      </c>
      <c r="R44" s="15" t="s">
        <v>38</v>
      </c>
      <c r="S44" s="15"/>
      <c r="T44" s="15" t="s">
        <v>17</v>
      </c>
      <c r="U44" s="23">
        <v>35000</v>
      </c>
      <c r="V44" s="2">
        <f t="shared" si="3"/>
        <v>2310000</v>
      </c>
      <c r="W44" s="18" t="e">
        <f t="shared" si="87"/>
        <v>#REF!</v>
      </c>
      <c r="X44" s="27"/>
      <c r="Y44" s="23" t="e">
        <f t="shared" si="6"/>
        <v>#REF!</v>
      </c>
      <c r="Z44" s="23"/>
      <c r="AA44" s="23"/>
      <c r="AB44" s="23"/>
      <c r="AC44" s="40"/>
      <c r="AD44" s="40"/>
      <c r="AE44" s="40"/>
      <c r="AF44" s="40"/>
      <c r="AG44" s="24"/>
      <c r="AH44" s="24"/>
    </row>
    <row r="45" spans="1:34" ht="15" hidden="1" customHeight="1">
      <c r="A45" s="29">
        <v>3</v>
      </c>
      <c r="B45" s="29">
        <v>2</v>
      </c>
      <c r="C45" s="29">
        <v>1</v>
      </c>
      <c r="D45" s="29">
        <v>6</v>
      </c>
      <c r="E45" s="30">
        <v>92</v>
      </c>
      <c r="F45" s="29">
        <v>5</v>
      </c>
      <c r="G45" s="31">
        <v>1</v>
      </c>
      <c r="H45" s="6">
        <v>46.5</v>
      </c>
      <c r="I45" s="32">
        <v>19.3</v>
      </c>
      <c r="J45" s="33">
        <v>46.5</v>
      </c>
      <c r="K45" s="34">
        <v>47.9</v>
      </c>
      <c r="L45" s="2">
        <v>43000</v>
      </c>
      <c r="M45" s="2">
        <v>2000</v>
      </c>
      <c r="N45" s="20">
        <f t="shared" ref="N45:N52" si="88">L45-M45</f>
        <v>41000</v>
      </c>
      <c r="O45" s="20">
        <f t="shared" ref="O45:O47" si="89">N45-1000</f>
        <v>40000</v>
      </c>
      <c r="P45" s="35">
        <v>60500</v>
      </c>
      <c r="Q45" s="35">
        <f t="shared" ref="Q45:Q47" si="90">K45*P45</f>
        <v>2897950</v>
      </c>
      <c r="R45" s="29" t="s">
        <v>39</v>
      </c>
      <c r="S45" s="21"/>
      <c r="T45" s="21"/>
      <c r="U45" s="2">
        <v>41050</v>
      </c>
      <c r="V45" s="2">
        <f t="shared" si="3"/>
        <v>1966295</v>
      </c>
      <c r="W45" s="27">
        <f t="shared" ref="W45:W52" si="91">U45*K45</f>
        <v>1966295</v>
      </c>
      <c r="X45" s="27">
        <f t="shared" ref="X45:X52" si="92">W45/K45</f>
        <v>41050</v>
      </c>
      <c r="Y45" s="2" t="e">
        <f t="shared" si="6"/>
        <v>#REF!</v>
      </c>
      <c r="Z45" s="2" t="e">
        <f t="shared" ref="Z45:Z66" si="93">#REF!*$AA$1</f>
        <v>#REF!</v>
      </c>
      <c r="AA45" s="2" t="e">
        <f t="shared" ref="AA45:AA66" si="94">#REF!-Y45-Z45</f>
        <v>#REF!</v>
      </c>
      <c r="AB45" s="2" t="e">
        <f t="shared" ref="AB45:AB66" si="95">AA45/#REF!</f>
        <v>#REF!</v>
      </c>
      <c r="AC45" s="2">
        <f t="shared" ref="AC45:AC47" si="96">O45-3000</f>
        <v>37000</v>
      </c>
      <c r="AD45" s="2">
        <f t="shared" ref="AD45:AD52" si="97">AC45-(AC45*4.5%)-(AC45-X45)*18/118</f>
        <v>35952.796610169491</v>
      </c>
      <c r="AE45" s="2">
        <f t="shared" ref="AE45:AE52" si="98">AC45*K45</f>
        <v>1772300</v>
      </c>
      <c r="AF45" s="2">
        <f t="shared" ref="AF45:AF52" si="99">AD45*K45</f>
        <v>1722138.9576271186</v>
      </c>
      <c r="AH45" s="36">
        <f t="shared" ref="AH45:AH47" si="100">AC45-$AH$1</f>
        <v>7400</v>
      </c>
    </row>
    <row r="46" spans="1:34" ht="15" customHeight="1">
      <c r="A46" s="21">
        <v>3</v>
      </c>
      <c r="B46" s="21">
        <v>1</v>
      </c>
      <c r="C46" s="21">
        <v>3</v>
      </c>
      <c r="D46" s="21">
        <v>3</v>
      </c>
      <c r="E46" s="358">
        <v>13</v>
      </c>
      <c r="F46" s="21">
        <v>4</v>
      </c>
      <c r="G46" s="352">
        <v>2</v>
      </c>
      <c r="H46" s="6">
        <v>69.099999999999994</v>
      </c>
      <c r="I46" s="32">
        <v>33.200000000000003</v>
      </c>
      <c r="J46" s="32">
        <v>68.099999999999994</v>
      </c>
      <c r="K46" s="354">
        <v>69.2</v>
      </c>
      <c r="L46" s="2">
        <v>44000</v>
      </c>
      <c r="M46" s="2">
        <v>2000</v>
      </c>
      <c r="N46" s="20">
        <f t="shared" si="88"/>
        <v>42000</v>
      </c>
      <c r="O46" s="20">
        <f t="shared" si="89"/>
        <v>41000</v>
      </c>
      <c r="P46" s="355">
        <v>71500</v>
      </c>
      <c r="Q46" s="355">
        <f t="shared" si="90"/>
        <v>4947800</v>
      </c>
      <c r="R46" s="21" t="s">
        <v>13</v>
      </c>
      <c r="S46" s="21"/>
      <c r="T46" s="21"/>
      <c r="U46" s="2">
        <v>41050</v>
      </c>
      <c r="V46" s="2">
        <f t="shared" si="3"/>
        <v>2840660</v>
      </c>
      <c r="W46" s="27">
        <f t="shared" si="91"/>
        <v>2840660</v>
      </c>
      <c r="X46" s="27">
        <f t="shared" si="92"/>
        <v>41050</v>
      </c>
      <c r="Y46" s="2" t="e">
        <f t="shared" si="6"/>
        <v>#REF!</v>
      </c>
      <c r="Z46" s="2" t="e">
        <f t="shared" si="93"/>
        <v>#REF!</v>
      </c>
      <c r="AA46" s="2" t="e">
        <f t="shared" si="94"/>
        <v>#REF!</v>
      </c>
      <c r="AB46" s="2" t="e">
        <f t="shared" si="95"/>
        <v>#REF!</v>
      </c>
      <c r="AC46" s="2">
        <f t="shared" si="96"/>
        <v>38000</v>
      </c>
      <c r="AD46" s="2">
        <f t="shared" si="97"/>
        <v>36755.254237288136</v>
      </c>
      <c r="AE46" s="2">
        <f t="shared" si="98"/>
        <v>2629600</v>
      </c>
      <c r="AF46" s="2">
        <f t="shared" si="99"/>
        <v>2543463.5932203392</v>
      </c>
      <c r="AH46" s="36">
        <f t="shared" si="100"/>
        <v>8400</v>
      </c>
    </row>
    <row r="47" spans="1:34" ht="15" hidden="1" customHeight="1">
      <c r="A47" s="15">
        <v>3</v>
      </c>
      <c r="B47" s="15">
        <v>1</v>
      </c>
      <c r="C47" s="15">
        <v>1</v>
      </c>
      <c r="D47" s="15">
        <v>1</v>
      </c>
      <c r="E47" s="16">
        <v>46</v>
      </c>
      <c r="F47" s="15">
        <v>11</v>
      </c>
      <c r="G47" s="26">
        <v>1</v>
      </c>
      <c r="H47" s="17">
        <v>43.7</v>
      </c>
      <c r="I47" s="18">
        <v>19.3</v>
      </c>
      <c r="J47" s="18">
        <v>43.7</v>
      </c>
      <c r="K47" s="19">
        <v>45.1</v>
      </c>
      <c r="L47" s="2">
        <v>41000</v>
      </c>
      <c r="M47" s="2">
        <v>2000</v>
      </c>
      <c r="N47" s="20">
        <f t="shared" si="88"/>
        <v>39000</v>
      </c>
      <c r="O47" s="20">
        <f t="shared" si="89"/>
        <v>38000</v>
      </c>
      <c r="P47" s="20">
        <v>35250</v>
      </c>
      <c r="Q47" s="20">
        <f t="shared" si="90"/>
        <v>1589775</v>
      </c>
      <c r="R47" s="15" t="s">
        <v>38</v>
      </c>
      <c r="S47" s="21"/>
      <c r="T47" s="21"/>
      <c r="U47" s="2">
        <v>35000</v>
      </c>
      <c r="V47" s="2">
        <f t="shared" si="3"/>
        <v>1578500</v>
      </c>
      <c r="W47" s="22">
        <f t="shared" si="91"/>
        <v>1578500</v>
      </c>
      <c r="X47" s="22">
        <f t="shared" si="92"/>
        <v>35000</v>
      </c>
      <c r="Y47" s="2" t="e">
        <f t="shared" si="6"/>
        <v>#REF!</v>
      </c>
      <c r="Z47" s="2" t="e">
        <f t="shared" si="93"/>
        <v>#REF!</v>
      </c>
      <c r="AA47" s="2" t="e">
        <f t="shared" si="94"/>
        <v>#REF!</v>
      </c>
      <c r="AB47" s="2" t="e">
        <f t="shared" si="95"/>
        <v>#REF!</v>
      </c>
      <c r="AC47" s="23">
        <f t="shared" si="96"/>
        <v>35000</v>
      </c>
      <c r="AD47" s="23">
        <f t="shared" si="97"/>
        <v>33425</v>
      </c>
      <c r="AE47" s="23">
        <f t="shared" si="98"/>
        <v>1578500</v>
      </c>
      <c r="AF47" s="23">
        <f t="shared" si="99"/>
        <v>1507467.5</v>
      </c>
      <c r="AG47" s="24"/>
      <c r="AH47" s="25">
        <f t="shared" si="100"/>
        <v>5400</v>
      </c>
    </row>
    <row r="48" spans="1:34" ht="15" hidden="1" customHeight="1">
      <c r="A48" s="15">
        <v>3</v>
      </c>
      <c r="B48" s="15">
        <v>1</v>
      </c>
      <c r="C48" s="15">
        <v>2</v>
      </c>
      <c r="D48" s="15">
        <v>2</v>
      </c>
      <c r="E48" s="16">
        <v>47</v>
      </c>
      <c r="F48" s="15">
        <v>11</v>
      </c>
      <c r="G48" s="26">
        <v>2</v>
      </c>
      <c r="H48" s="18">
        <v>64.2</v>
      </c>
      <c r="I48" s="18">
        <v>32.799999999999997</v>
      </c>
      <c r="J48" s="18">
        <v>66.099999999999994</v>
      </c>
      <c r="K48" s="19">
        <v>68.8</v>
      </c>
      <c r="L48" s="20">
        <v>46000</v>
      </c>
      <c r="M48" s="20">
        <v>2000</v>
      </c>
      <c r="N48" s="20">
        <f t="shared" si="88"/>
        <v>44000</v>
      </c>
      <c r="O48" s="20"/>
      <c r="P48" s="20"/>
      <c r="Q48" s="20">
        <f>N48*K48</f>
        <v>3027200</v>
      </c>
      <c r="R48" s="15" t="s">
        <v>38</v>
      </c>
      <c r="S48" s="15"/>
      <c r="T48" s="40"/>
      <c r="U48" s="23">
        <v>35000</v>
      </c>
      <c r="V48" s="2">
        <f t="shared" si="3"/>
        <v>2408000</v>
      </c>
      <c r="W48" s="71">
        <f t="shared" si="91"/>
        <v>2408000</v>
      </c>
      <c r="X48" s="27">
        <f t="shared" si="92"/>
        <v>35000</v>
      </c>
      <c r="Y48" s="40" t="e">
        <f t="shared" si="6"/>
        <v>#REF!</v>
      </c>
      <c r="Z48" s="23" t="e">
        <f t="shared" si="93"/>
        <v>#REF!</v>
      </c>
      <c r="AA48" s="23" t="e">
        <f t="shared" si="94"/>
        <v>#REF!</v>
      </c>
      <c r="AB48" s="23" t="e">
        <f t="shared" si="95"/>
        <v>#REF!</v>
      </c>
      <c r="AC48" s="23">
        <f>N48-3000</f>
        <v>41000</v>
      </c>
      <c r="AD48" s="23">
        <f t="shared" si="97"/>
        <v>38239.745762711864</v>
      </c>
      <c r="AE48" s="23">
        <f t="shared" si="98"/>
        <v>2820800</v>
      </c>
      <c r="AF48" s="23">
        <f t="shared" si="99"/>
        <v>2630894.5084745763</v>
      </c>
      <c r="AG48" s="24"/>
      <c r="AH48" s="24"/>
    </row>
    <row r="49" spans="1:34" ht="15" hidden="1" customHeight="1">
      <c r="A49" s="15">
        <v>3</v>
      </c>
      <c r="B49" s="15">
        <v>1</v>
      </c>
      <c r="C49" s="15">
        <v>3</v>
      </c>
      <c r="D49" s="15">
        <v>3</v>
      </c>
      <c r="E49" s="16">
        <v>48</v>
      </c>
      <c r="F49" s="15">
        <v>11</v>
      </c>
      <c r="G49" s="26">
        <v>2</v>
      </c>
      <c r="H49" s="17">
        <v>68.099999999999994</v>
      </c>
      <c r="I49" s="18">
        <v>33.200000000000003</v>
      </c>
      <c r="J49" s="18">
        <v>68.099999999999994</v>
      </c>
      <c r="K49" s="19">
        <v>69.2</v>
      </c>
      <c r="L49" s="2">
        <v>44000</v>
      </c>
      <c r="M49" s="2">
        <v>2000</v>
      </c>
      <c r="N49" s="20">
        <f t="shared" si="88"/>
        <v>42000</v>
      </c>
      <c r="O49" s="20">
        <f t="shared" ref="O49:O52" si="101">N49-1000</f>
        <v>41000</v>
      </c>
      <c r="P49" s="20">
        <v>36750</v>
      </c>
      <c r="Q49" s="20">
        <f t="shared" ref="Q49:Q52" si="102">K49*P49</f>
        <v>2543100</v>
      </c>
      <c r="R49" s="15" t="s">
        <v>38</v>
      </c>
      <c r="S49" s="21"/>
      <c r="T49" s="21"/>
      <c r="U49" s="2">
        <v>41050</v>
      </c>
      <c r="V49" s="2">
        <f t="shared" si="3"/>
        <v>2840660</v>
      </c>
      <c r="W49" s="27">
        <f t="shared" si="91"/>
        <v>2840660</v>
      </c>
      <c r="X49" s="27">
        <f t="shared" si="92"/>
        <v>41050</v>
      </c>
      <c r="Y49" s="2" t="e">
        <f t="shared" si="6"/>
        <v>#REF!</v>
      </c>
      <c r="Z49" s="2" t="e">
        <f t="shared" si="93"/>
        <v>#REF!</v>
      </c>
      <c r="AA49" s="2" t="e">
        <f t="shared" si="94"/>
        <v>#REF!</v>
      </c>
      <c r="AB49" s="2" t="e">
        <f t="shared" si="95"/>
        <v>#REF!</v>
      </c>
      <c r="AC49" s="23">
        <f t="shared" ref="AC49:AC52" si="103">O49-3000</f>
        <v>38000</v>
      </c>
      <c r="AD49" s="23">
        <f t="shared" si="97"/>
        <v>36755.254237288136</v>
      </c>
      <c r="AE49" s="23">
        <f t="shared" si="98"/>
        <v>2629600</v>
      </c>
      <c r="AF49" s="23">
        <f t="shared" si="99"/>
        <v>2543463.5932203392</v>
      </c>
      <c r="AG49" s="24"/>
      <c r="AH49" s="25">
        <f t="shared" ref="AH49:AH52" si="104">AC49-$AH$1</f>
        <v>8400</v>
      </c>
    </row>
    <row r="50" spans="1:34" ht="15" customHeight="1">
      <c r="A50" s="21">
        <v>3</v>
      </c>
      <c r="B50" s="21">
        <v>1</v>
      </c>
      <c r="C50" s="21">
        <v>3</v>
      </c>
      <c r="D50" s="21">
        <v>3</v>
      </c>
      <c r="E50" s="358">
        <v>18</v>
      </c>
      <c r="F50" s="21">
        <v>5</v>
      </c>
      <c r="G50" s="352">
        <v>2</v>
      </c>
      <c r="H50" s="6">
        <v>68.099999999999994</v>
      </c>
      <c r="I50" s="32">
        <v>33.200000000000003</v>
      </c>
      <c r="J50" s="32">
        <v>68.099999999999994</v>
      </c>
      <c r="K50" s="354">
        <v>69.2</v>
      </c>
      <c r="L50" s="2">
        <v>44000</v>
      </c>
      <c r="M50" s="2">
        <v>2000</v>
      </c>
      <c r="N50" s="20">
        <f t="shared" si="88"/>
        <v>42000</v>
      </c>
      <c r="O50" s="20">
        <f t="shared" si="101"/>
        <v>41000</v>
      </c>
      <c r="P50" s="355">
        <v>71500</v>
      </c>
      <c r="Q50" s="355">
        <f t="shared" si="102"/>
        <v>4947800</v>
      </c>
      <c r="R50" s="21" t="s">
        <v>13</v>
      </c>
      <c r="S50" s="21"/>
      <c r="T50" s="21"/>
      <c r="U50" s="2">
        <v>41050</v>
      </c>
      <c r="V50" s="2">
        <f t="shared" si="3"/>
        <v>2840660</v>
      </c>
      <c r="W50" s="27">
        <f t="shared" si="91"/>
        <v>2840660</v>
      </c>
      <c r="X50" s="27">
        <f t="shared" si="92"/>
        <v>41050</v>
      </c>
      <c r="Y50" s="2" t="e">
        <f t="shared" si="6"/>
        <v>#REF!</v>
      </c>
      <c r="Z50" s="2" t="e">
        <f t="shared" si="93"/>
        <v>#REF!</v>
      </c>
      <c r="AA50" s="2" t="e">
        <f t="shared" si="94"/>
        <v>#REF!</v>
      </c>
      <c r="AB50" s="2" t="e">
        <f t="shared" si="95"/>
        <v>#REF!</v>
      </c>
      <c r="AC50" s="2">
        <f t="shared" si="103"/>
        <v>38000</v>
      </c>
      <c r="AD50" s="2">
        <f t="shared" si="97"/>
        <v>36755.254237288136</v>
      </c>
      <c r="AE50" s="2">
        <f t="shared" si="98"/>
        <v>2629600</v>
      </c>
      <c r="AF50" s="2">
        <f t="shared" si="99"/>
        <v>2543463.5932203392</v>
      </c>
      <c r="AH50" s="36">
        <f t="shared" si="104"/>
        <v>8400</v>
      </c>
    </row>
    <row r="51" spans="1:34" ht="15" hidden="1" customHeight="1">
      <c r="A51" s="15">
        <v>3</v>
      </c>
      <c r="B51" s="15">
        <v>1</v>
      </c>
      <c r="C51" s="15">
        <v>5</v>
      </c>
      <c r="D51" s="15">
        <v>5</v>
      </c>
      <c r="E51" s="16">
        <v>50</v>
      </c>
      <c r="F51" s="15">
        <v>11</v>
      </c>
      <c r="G51" s="26">
        <v>3</v>
      </c>
      <c r="H51" s="6">
        <v>94.5</v>
      </c>
      <c r="I51" s="32">
        <v>54.1</v>
      </c>
      <c r="J51" s="18">
        <v>94.5</v>
      </c>
      <c r="K51" s="19">
        <v>100.2</v>
      </c>
      <c r="L51" s="2">
        <v>42000</v>
      </c>
      <c r="M51" s="2">
        <v>2000</v>
      </c>
      <c r="N51" s="20">
        <f t="shared" si="88"/>
        <v>40000</v>
      </c>
      <c r="O51" s="20">
        <f t="shared" si="101"/>
        <v>39000</v>
      </c>
      <c r="P51" s="20">
        <v>44500</v>
      </c>
      <c r="Q51" s="20">
        <f t="shared" si="102"/>
        <v>4458900</v>
      </c>
      <c r="R51" s="15" t="s">
        <v>38</v>
      </c>
      <c r="S51" s="21"/>
      <c r="T51" s="21"/>
      <c r="U51" s="2">
        <v>41050</v>
      </c>
      <c r="V51" s="2">
        <f t="shared" si="3"/>
        <v>4113210</v>
      </c>
      <c r="W51" s="27">
        <f t="shared" si="91"/>
        <v>4113210</v>
      </c>
      <c r="X51" s="27">
        <f t="shared" si="92"/>
        <v>41050</v>
      </c>
      <c r="Y51" s="2" t="e">
        <f t="shared" si="6"/>
        <v>#REF!</v>
      </c>
      <c r="Z51" s="2" t="e">
        <f t="shared" si="93"/>
        <v>#REF!</v>
      </c>
      <c r="AA51" s="2" t="e">
        <f t="shared" si="94"/>
        <v>#REF!</v>
      </c>
      <c r="AB51" s="2" t="e">
        <f t="shared" si="95"/>
        <v>#REF!</v>
      </c>
      <c r="AC51" s="2">
        <f t="shared" si="103"/>
        <v>36000</v>
      </c>
      <c r="AD51" s="2">
        <f t="shared" si="97"/>
        <v>35150.338983050846</v>
      </c>
      <c r="AE51" s="2">
        <f t="shared" si="98"/>
        <v>3607200</v>
      </c>
      <c r="AF51" s="2">
        <f t="shared" si="99"/>
        <v>3522063.9661016949</v>
      </c>
      <c r="AH51" s="36">
        <f t="shared" si="104"/>
        <v>6400</v>
      </c>
    </row>
    <row r="52" spans="1:34" ht="15" hidden="1" customHeight="1">
      <c r="A52" s="15">
        <v>3</v>
      </c>
      <c r="B52" s="15">
        <v>1</v>
      </c>
      <c r="C52" s="15">
        <v>1</v>
      </c>
      <c r="D52" s="15">
        <v>1</v>
      </c>
      <c r="E52" s="16">
        <v>51</v>
      </c>
      <c r="F52" s="15">
        <v>12</v>
      </c>
      <c r="G52" s="26">
        <v>1</v>
      </c>
      <c r="H52" s="17">
        <v>43.7</v>
      </c>
      <c r="I52" s="18">
        <v>19.3</v>
      </c>
      <c r="J52" s="18">
        <v>43.7</v>
      </c>
      <c r="K52" s="19">
        <v>45.1</v>
      </c>
      <c r="L52" s="5">
        <v>41000</v>
      </c>
      <c r="M52" s="5">
        <v>2000</v>
      </c>
      <c r="N52" s="10">
        <f t="shared" si="88"/>
        <v>39000</v>
      </c>
      <c r="O52" s="10">
        <f t="shared" si="101"/>
        <v>38000</v>
      </c>
      <c r="P52" s="20">
        <v>33250</v>
      </c>
      <c r="Q52" s="20">
        <f t="shared" si="102"/>
        <v>1499575</v>
      </c>
      <c r="R52" s="15" t="s">
        <v>38</v>
      </c>
      <c r="S52" s="21"/>
      <c r="T52" s="21"/>
      <c r="U52" s="2">
        <v>35000</v>
      </c>
      <c r="V52" s="2">
        <f t="shared" si="3"/>
        <v>1578500</v>
      </c>
      <c r="W52" s="22">
        <f t="shared" si="91"/>
        <v>1578500</v>
      </c>
      <c r="X52" s="22">
        <f t="shared" si="92"/>
        <v>35000</v>
      </c>
      <c r="Y52" s="2" t="e">
        <f t="shared" si="6"/>
        <v>#REF!</v>
      </c>
      <c r="Z52" s="2" t="e">
        <f t="shared" si="93"/>
        <v>#REF!</v>
      </c>
      <c r="AA52" s="2" t="e">
        <f t="shared" si="94"/>
        <v>#REF!</v>
      </c>
      <c r="AB52" s="2" t="e">
        <f t="shared" si="95"/>
        <v>#REF!</v>
      </c>
      <c r="AC52" s="23">
        <f t="shared" si="103"/>
        <v>35000</v>
      </c>
      <c r="AD52" s="23">
        <f t="shared" si="97"/>
        <v>33425</v>
      </c>
      <c r="AE52" s="23">
        <f t="shared" si="98"/>
        <v>1578500</v>
      </c>
      <c r="AF52" s="23">
        <f t="shared" si="99"/>
        <v>1507467.5</v>
      </c>
      <c r="AG52" s="24"/>
      <c r="AH52" s="25">
        <f t="shared" si="104"/>
        <v>5400</v>
      </c>
    </row>
    <row r="53" spans="1:34" ht="15" hidden="1" customHeight="1">
      <c r="A53" s="15">
        <v>3</v>
      </c>
      <c r="B53" s="15">
        <v>1</v>
      </c>
      <c r="C53" s="15">
        <v>2</v>
      </c>
      <c r="D53" s="15">
        <v>2</v>
      </c>
      <c r="E53" s="16">
        <v>52</v>
      </c>
      <c r="F53" s="15">
        <v>12</v>
      </c>
      <c r="G53" s="26">
        <v>2</v>
      </c>
      <c r="H53" s="18">
        <v>64.2</v>
      </c>
      <c r="I53" s="18"/>
      <c r="J53" s="18"/>
      <c r="K53" s="19">
        <v>66.900000000000006</v>
      </c>
      <c r="L53" s="20">
        <v>39000</v>
      </c>
      <c r="M53" s="20"/>
      <c r="N53" s="20"/>
      <c r="O53" s="20"/>
      <c r="P53" s="20"/>
      <c r="Q53" s="20">
        <f>L53*K53</f>
        <v>2609100</v>
      </c>
      <c r="R53" s="15" t="s">
        <v>38</v>
      </c>
      <c r="S53" s="15"/>
      <c r="T53" s="15"/>
      <c r="U53" s="23">
        <v>35000</v>
      </c>
      <c r="V53" s="2">
        <f t="shared" si="3"/>
        <v>2341500</v>
      </c>
      <c r="W53" s="18" t="e">
        <f>#REF!*U53</f>
        <v>#REF!</v>
      </c>
      <c r="X53" s="27"/>
      <c r="Y53" s="23" t="e">
        <f t="shared" si="6"/>
        <v>#REF!</v>
      </c>
      <c r="Z53" s="23" t="e">
        <f t="shared" si="93"/>
        <v>#REF!</v>
      </c>
      <c r="AA53" s="23" t="e">
        <f t="shared" si="94"/>
        <v>#REF!</v>
      </c>
      <c r="AB53" s="23" t="e">
        <f t="shared" si="95"/>
        <v>#REF!</v>
      </c>
      <c r="AC53" s="40"/>
      <c r="AD53" s="40"/>
      <c r="AE53" s="40"/>
      <c r="AF53" s="40"/>
      <c r="AG53" s="24"/>
      <c r="AH53" s="24"/>
    </row>
    <row r="54" spans="1:34" ht="15" hidden="1" customHeight="1">
      <c r="A54" s="15">
        <v>3</v>
      </c>
      <c r="B54" s="15">
        <v>1</v>
      </c>
      <c r="C54" s="15">
        <v>3</v>
      </c>
      <c r="D54" s="15">
        <v>3</v>
      </c>
      <c r="E54" s="16">
        <v>53</v>
      </c>
      <c r="F54" s="15">
        <v>12</v>
      </c>
      <c r="G54" s="16">
        <v>2</v>
      </c>
      <c r="H54" s="17">
        <v>68.099999999999994</v>
      </c>
      <c r="I54" s="18">
        <v>33.200000000000003</v>
      </c>
      <c r="J54" s="18">
        <v>68.099999999999994</v>
      </c>
      <c r="K54" s="19">
        <v>69.2</v>
      </c>
      <c r="L54" s="2">
        <v>44000</v>
      </c>
      <c r="M54" s="2">
        <v>2000</v>
      </c>
      <c r="N54" s="20">
        <f t="shared" ref="N54:N56" si="105">L54-M54</f>
        <v>42000</v>
      </c>
      <c r="O54" s="20">
        <v>41000</v>
      </c>
      <c r="P54" s="20">
        <v>39750</v>
      </c>
      <c r="Q54" s="20">
        <f t="shared" ref="Q54:Q56" si="106">K54*P54</f>
        <v>2750700</v>
      </c>
      <c r="R54" s="15" t="s">
        <v>38</v>
      </c>
      <c r="S54" s="21"/>
      <c r="T54" s="21"/>
      <c r="U54" s="2">
        <v>41050</v>
      </c>
      <c r="V54" s="2">
        <f t="shared" si="3"/>
        <v>2840660</v>
      </c>
      <c r="W54" s="27">
        <f t="shared" ref="W54:W56" si="107">U54*K54</f>
        <v>2840660</v>
      </c>
      <c r="X54" s="27">
        <f t="shared" ref="X54:X56" si="108">W54/K54</f>
        <v>41050</v>
      </c>
      <c r="Y54" s="2" t="e">
        <f t="shared" si="6"/>
        <v>#REF!</v>
      </c>
      <c r="Z54" s="2" t="e">
        <f t="shared" si="93"/>
        <v>#REF!</v>
      </c>
      <c r="AA54" s="2" t="e">
        <f t="shared" si="94"/>
        <v>#REF!</v>
      </c>
      <c r="AB54" s="2" t="e">
        <f t="shared" si="95"/>
        <v>#REF!</v>
      </c>
      <c r="AC54" s="23">
        <f t="shared" ref="AC54:AC56" si="109">O54-3000</f>
        <v>38000</v>
      </c>
      <c r="AD54" s="23">
        <f t="shared" ref="AD54:AD56" si="110">AC54-(AC54*4.5%)-(AC54-X54)*18/118</f>
        <v>36755.254237288136</v>
      </c>
      <c r="AE54" s="23">
        <f t="shared" ref="AE54:AE56" si="111">AC54*K54</f>
        <v>2629600</v>
      </c>
      <c r="AF54" s="23">
        <f t="shared" ref="AF54:AF56" si="112">AD54*K54</f>
        <v>2543463.5932203392</v>
      </c>
      <c r="AG54" s="24"/>
      <c r="AH54" s="25">
        <f t="shared" ref="AH54:AH56" si="113">AC54-$AH$1</f>
        <v>8400</v>
      </c>
    </row>
    <row r="55" spans="1:34" ht="15" hidden="1" customHeight="1">
      <c r="A55" s="29">
        <v>3</v>
      </c>
      <c r="B55" s="29">
        <v>1</v>
      </c>
      <c r="C55" s="29">
        <v>3</v>
      </c>
      <c r="D55" s="29">
        <v>3</v>
      </c>
      <c r="E55" s="30">
        <v>23</v>
      </c>
      <c r="F55" s="29">
        <v>6</v>
      </c>
      <c r="G55" s="30">
        <v>2</v>
      </c>
      <c r="H55" s="6">
        <v>68.099999999999994</v>
      </c>
      <c r="I55" s="32">
        <v>33.200000000000003</v>
      </c>
      <c r="J55" s="33">
        <v>68.099999999999994</v>
      </c>
      <c r="K55" s="34">
        <v>69.2</v>
      </c>
      <c r="L55" s="2">
        <v>44000</v>
      </c>
      <c r="M55" s="2">
        <v>2000</v>
      </c>
      <c r="N55" s="20">
        <f t="shared" si="105"/>
        <v>42000</v>
      </c>
      <c r="O55" s="20">
        <f t="shared" ref="O55:O56" si="114">N55-1000</f>
        <v>41000</v>
      </c>
      <c r="P55" s="35">
        <v>56500</v>
      </c>
      <c r="Q55" s="35">
        <f t="shared" si="106"/>
        <v>3909800</v>
      </c>
      <c r="R55" s="29" t="s">
        <v>39</v>
      </c>
      <c r="S55" s="21"/>
      <c r="T55" s="21"/>
      <c r="U55" s="2">
        <v>41050</v>
      </c>
      <c r="V55" s="2">
        <f t="shared" si="3"/>
        <v>2840660</v>
      </c>
      <c r="W55" s="27">
        <f t="shared" si="107"/>
        <v>2840660</v>
      </c>
      <c r="X55" s="27">
        <f t="shared" si="108"/>
        <v>41050</v>
      </c>
      <c r="Y55" s="2" t="e">
        <f t="shared" si="6"/>
        <v>#REF!</v>
      </c>
      <c r="Z55" s="2" t="e">
        <f t="shared" si="93"/>
        <v>#REF!</v>
      </c>
      <c r="AA55" s="2" t="e">
        <f t="shared" si="94"/>
        <v>#REF!</v>
      </c>
      <c r="AB55" s="2" t="e">
        <f t="shared" si="95"/>
        <v>#REF!</v>
      </c>
      <c r="AC55" s="2">
        <f t="shared" si="109"/>
        <v>38000</v>
      </c>
      <c r="AD55" s="2">
        <f t="shared" si="110"/>
        <v>36755.254237288136</v>
      </c>
      <c r="AE55" s="2">
        <f t="shared" si="111"/>
        <v>2629600</v>
      </c>
      <c r="AF55" s="2">
        <f t="shared" si="112"/>
        <v>2543463.5932203392</v>
      </c>
      <c r="AH55" s="36">
        <f t="shared" si="113"/>
        <v>8400</v>
      </c>
    </row>
    <row r="56" spans="1:34" ht="15" hidden="1" customHeight="1">
      <c r="A56" s="29">
        <v>3</v>
      </c>
      <c r="B56" s="29">
        <v>1</v>
      </c>
      <c r="C56" s="29">
        <v>3</v>
      </c>
      <c r="D56" s="29">
        <v>3</v>
      </c>
      <c r="E56" s="30">
        <v>28</v>
      </c>
      <c r="F56" s="29">
        <v>7</v>
      </c>
      <c r="G56" s="30">
        <v>2</v>
      </c>
      <c r="H56" s="6">
        <v>68.099999999999994</v>
      </c>
      <c r="I56" s="32">
        <v>33.200000000000003</v>
      </c>
      <c r="J56" s="33">
        <v>68.099999999999994</v>
      </c>
      <c r="K56" s="34">
        <v>69.2</v>
      </c>
      <c r="L56" s="2">
        <v>44000</v>
      </c>
      <c r="M56" s="2">
        <v>2000</v>
      </c>
      <c r="N56" s="20">
        <f t="shared" si="105"/>
        <v>42000</v>
      </c>
      <c r="O56" s="20">
        <f t="shared" si="114"/>
        <v>41000</v>
      </c>
      <c r="P56" s="35">
        <v>56500</v>
      </c>
      <c r="Q56" s="35">
        <f t="shared" si="106"/>
        <v>3909800</v>
      </c>
      <c r="R56" s="29" t="s">
        <v>39</v>
      </c>
      <c r="S56" s="21"/>
      <c r="T56" s="21"/>
      <c r="U56" s="2">
        <v>41050</v>
      </c>
      <c r="V56" s="2">
        <f t="shared" si="3"/>
        <v>2840660</v>
      </c>
      <c r="W56" s="27">
        <f t="shared" si="107"/>
        <v>2840660</v>
      </c>
      <c r="X56" s="27">
        <f t="shared" si="108"/>
        <v>41050</v>
      </c>
      <c r="Y56" s="2" t="e">
        <f t="shared" si="6"/>
        <v>#REF!</v>
      </c>
      <c r="Z56" s="2" t="e">
        <f t="shared" si="93"/>
        <v>#REF!</v>
      </c>
      <c r="AA56" s="2" t="e">
        <f t="shared" si="94"/>
        <v>#REF!</v>
      </c>
      <c r="AB56" s="2" t="e">
        <f t="shared" si="95"/>
        <v>#REF!</v>
      </c>
      <c r="AC56" s="2">
        <f t="shared" si="109"/>
        <v>38000</v>
      </c>
      <c r="AD56" s="2">
        <f t="shared" si="110"/>
        <v>36755.254237288136</v>
      </c>
      <c r="AE56" s="2">
        <f t="shared" si="111"/>
        <v>2629600</v>
      </c>
      <c r="AF56" s="2">
        <f t="shared" si="112"/>
        <v>2543463.5932203392</v>
      </c>
      <c r="AG56" s="41"/>
      <c r="AH56" s="42">
        <f t="shared" si="113"/>
        <v>8400</v>
      </c>
    </row>
    <row r="57" spans="1:34" ht="15" hidden="1" customHeight="1">
      <c r="A57" s="15">
        <v>3</v>
      </c>
      <c r="B57" s="15">
        <v>1</v>
      </c>
      <c r="C57" s="15">
        <v>1</v>
      </c>
      <c r="D57" s="15">
        <v>1</v>
      </c>
      <c r="E57" s="16">
        <v>56</v>
      </c>
      <c r="F57" s="15">
        <v>13</v>
      </c>
      <c r="G57" s="26">
        <v>1</v>
      </c>
      <c r="H57" s="18">
        <v>42</v>
      </c>
      <c r="I57" s="18">
        <v>19.3</v>
      </c>
      <c r="J57" s="18">
        <v>43.7</v>
      </c>
      <c r="K57" s="19">
        <v>43.4</v>
      </c>
      <c r="L57" s="20">
        <v>38000</v>
      </c>
      <c r="M57" s="20"/>
      <c r="N57" s="20"/>
      <c r="O57" s="20"/>
      <c r="P57" s="20"/>
      <c r="Q57" s="20">
        <f t="shared" ref="Q57:Q58" si="115">L57*K57</f>
        <v>1649200</v>
      </c>
      <c r="R57" s="15" t="s">
        <v>38</v>
      </c>
      <c r="S57" s="15"/>
      <c r="T57" s="15"/>
      <c r="U57" s="23">
        <v>35000</v>
      </c>
      <c r="V57" s="2">
        <f t="shared" si="3"/>
        <v>1519000</v>
      </c>
      <c r="W57" s="18" t="e">
        <f t="shared" ref="W57:W58" si="116">#REF!*U57</f>
        <v>#REF!</v>
      </c>
      <c r="X57" s="22"/>
      <c r="Y57" s="23" t="e">
        <f t="shared" si="6"/>
        <v>#REF!</v>
      </c>
      <c r="Z57" s="23" t="e">
        <f t="shared" si="93"/>
        <v>#REF!</v>
      </c>
      <c r="AA57" s="23" t="e">
        <f t="shared" si="94"/>
        <v>#REF!</v>
      </c>
      <c r="AB57" s="23" t="e">
        <f t="shared" si="95"/>
        <v>#REF!</v>
      </c>
      <c r="AC57" s="40"/>
      <c r="AD57" s="40"/>
      <c r="AE57" s="40"/>
      <c r="AF57" s="40"/>
      <c r="AG57" s="24"/>
      <c r="AH57" s="24"/>
    </row>
    <row r="58" spans="1:34" ht="15" hidden="1" customHeight="1">
      <c r="A58" s="15">
        <v>3</v>
      </c>
      <c r="B58" s="15">
        <v>1</v>
      </c>
      <c r="C58" s="15">
        <v>2</v>
      </c>
      <c r="D58" s="15">
        <v>2</v>
      </c>
      <c r="E58" s="16">
        <v>57</v>
      </c>
      <c r="F58" s="15">
        <v>13</v>
      </c>
      <c r="G58" s="26">
        <v>2</v>
      </c>
      <c r="H58" s="18">
        <v>64.2</v>
      </c>
      <c r="I58" s="18">
        <v>32.799999999999997</v>
      </c>
      <c r="J58" s="18">
        <v>66.099999999999994</v>
      </c>
      <c r="K58" s="19">
        <v>66.900000000000006</v>
      </c>
      <c r="L58" s="20">
        <v>38500</v>
      </c>
      <c r="M58" s="20"/>
      <c r="N58" s="20"/>
      <c r="O58" s="20"/>
      <c r="P58" s="20"/>
      <c r="Q58" s="20">
        <f t="shared" si="115"/>
        <v>2575650</v>
      </c>
      <c r="R58" s="15" t="s">
        <v>38</v>
      </c>
      <c r="S58" s="15"/>
      <c r="T58" s="15"/>
      <c r="U58" s="23">
        <v>35000</v>
      </c>
      <c r="V58" s="2">
        <f t="shared" si="3"/>
        <v>2341500</v>
      </c>
      <c r="W58" s="18" t="e">
        <f t="shared" si="116"/>
        <v>#REF!</v>
      </c>
      <c r="X58" s="27"/>
      <c r="Y58" s="23" t="e">
        <f t="shared" si="6"/>
        <v>#REF!</v>
      </c>
      <c r="Z58" s="23" t="e">
        <f t="shared" si="93"/>
        <v>#REF!</v>
      </c>
      <c r="AA58" s="23" t="e">
        <f t="shared" si="94"/>
        <v>#REF!</v>
      </c>
      <c r="AB58" s="23" t="e">
        <f t="shared" si="95"/>
        <v>#REF!</v>
      </c>
      <c r="AC58" s="40"/>
      <c r="AD58" s="40"/>
      <c r="AE58" s="40"/>
      <c r="AF58" s="40"/>
      <c r="AG58" s="24"/>
      <c r="AH58" s="24"/>
    </row>
    <row r="59" spans="1:34" ht="6" hidden="1" customHeight="1">
      <c r="A59" s="29">
        <v>3</v>
      </c>
      <c r="B59" s="29">
        <v>1</v>
      </c>
      <c r="C59" s="29">
        <v>3</v>
      </c>
      <c r="D59" s="29">
        <v>3</v>
      </c>
      <c r="E59" s="43">
        <v>58</v>
      </c>
      <c r="F59" s="29">
        <v>13</v>
      </c>
      <c r="G59" s="31">
        <v>2</v>
      </c>
      <c r="H59" s="6">
        <v>68.099999999999994</v>
      </c>
      <c r="I59" s="32">
        <v>33.200000000000003</v>
      </c>
      <c r="J59" s="33">
        <v>68.099999999999994</v>
      </c>
      <c r="K59" s="34">
        <v>69.2</v>
      </c>
      <c r="L59" s="2">
        <v>44000</v>
      </c>
      <c r="M59" s="2">
        <v>2000</v>
      </c>
      <c r="N59" s="20">
        <f t="shared" ref="N59:N61" si="117">L59-M59</f>
        <v>42000</v>
      </c>
      <c r="O59" s="20">
        <f t="shared" ref="O59:O61" si="118">N59-1000</f>
        <v>41000</v>
      </c>
      <c r="P59" s="35">
        <f>'Шахматка '!I79</f>
        <v>56000</v>
      </c>
      <c r="Q59" s="35">
        <f t="shared" ref="Q59:Q61" si="119">K59*P59</f>
        <v>3875200</v>
      </c>
      <c r="R59" s="29" t="s">
        <v>39</v>
      </c>
      <c r="S59" s="21"/>
      <c r="T59" s="21"/>
      <c r="U59" s="2">
        <v>41050</v>
      </c>
      <c r="V59" s="2">
        <f t="shared" si="3"/>
        <v>2840660</v>
      </c>
      <c r="W59" s="27">
        <f t="shared" ref="W59:W61" si="120">U59*K59</f>
        <v>2840660</v>
      </c>
      <c r="X59" s="27">
        <f t="shared" ref="X59:X61" si="121">W59/K59</f>
        <v>41050</v>
      </c>
      <c r="Y59" s="2" t="e">
        <f t="shared" si="6"/>
        <v>#REF!</v>
      </c>
      <c r="Z59" s="2" t="e">
        <f t="shared" si="93"/>
        <v>#REF!</v>
      </c>
      <c r="AA59" s="2" t="e">
        <f t="shared" si="94"/>
        <v>#REF!</v>
      </c>
      <c r="AB59" s="2" t="e">
        <f t="shared" si="95"/>
        <v>#REF!</v>
      </c>
      <c r="AC59" s="2">
        <f t="shared" ref="AC59:AC61" si="122">O59-3000</f>
        <v>38000</v>
      </c>
      <c r="AD59" s="2">
        <f t="shared" ref="AD59:AD62" si="123">AC59-(AC59*4.5%)-(AC59-X59)*18/118</f>
        <v>36755.254237288136</v>
      </c>
      <c r="AE59" s="2">
        <f t="shared" ref="AE59:AE61" si="124">AC59*K59</f>
        <v>2629600</v>
      </c>
      <c r="AF59" s="2">
        <f t="shared" ref="AF59:AF61" si="125">AD59*K59</f>
        <v>2543463.5932203392</v>
      </c>
      <c r="AH59" s="36">
        <f t="shared" ref="AH59:AH61" si="126">AC59-$AH$1</f>
        <v>8400</v>
      </c>
    </row>
    <row r="60" spans="1:34" ht="15" hidden="1" customHeight="1">
      <c r="A60" s="29">
        <v>3</v>
      </c>
      <c r="B60" s="29">
        <v>1</v>
      </c>
      <c r="C60" s="29">
        <v>3</v>
      </c>
      <c r="D60" s="29">
        <v>3</v>
      </c>
      <c r="E60" s="43">
        <v>68</v>
      </c>
      <c r="F60" s="29">
        <v>15</v>
      </c>
      <c r="G60" s="31">
        <v>2</v>
      </c>
      <c r="H60" s="6">
        <v>68.099999999999994</v>
      </c>
      <c r="I60" s="32">
        <v>33.200000000000003</v>
      </c>
      <c r="J60" s="33">
        <v>68.099999999999994</v>
      </c>
      <c r="K60" s="34">
        <v>69.2</v>
      </c>
      <c r="L60" s="2">
        <v>44000</v>
      </c>
      <c r="M60" s="2">
        <v>2000</v>
      </c>
      <c r="N60" s="20">
        <f t="shared" si="117"/>
        <v>42000</v>
      </c>
      <c r="O60" s="20">
        <f t="shared" si="118"/>
        <v>41000</v>
      </c>
      <c r="P60" s="35">
        <f>'Шахматка '!I79</f>
        <v>56000</v>
      </c>
      <c r="Q60" s="35">
        <f t="shared" si="119"/>
        <v>3875200</v>
      </c>
      <c r="R60" s="29" t="s">
        <v>39</v>
      </c>
      <c r="S60" s="21"/>
      <c r="T60" s="21"/>
      <c r="U60" s="2">
        <v>41050</v>
      </c>
      <c r="V60" s="2">
        <f t="shared" si="3"/>
        <v>2840660</v>
      </c>
      <c r="W60" s="27">
        <f t="shared" si="120"/>
        <v>2840660</v>
      </c>
      <c r="X60" s="27">
        <f t="shared" si="121"/>
        <v>41050</v>
      </c>
      <c r="Y60" s="2" t="e">
        <f t="shared" si="6"/>
        <v>#REF!</v>
      </c>
      <c r="Z60" s="2" t="e">
        <f t="shared" si="93"/>
        <v>#REF!</v>
      </c>
      <c r="AA60" s="2" t="e">
        <f t="shared" si="94"/>
        <v>#REF!</v>
      </c>
      <c r="AB60" s="2" t="e">
        <f t="shared" si="95"/>
        <v>#REF!</v>
      </c>
      <c r="AC60" s="2">
        <f t="shared" si="122"/>
        <v>38000</v>
      </c>
      <c r="AD60" s="2">
        <f t="shared" si="123"/>
        <v>36755.254237288136</v>
      </c>
      <c r="AE60" s="2">
        <f t="shared" si="124"/>
        <v>2629600</v>
      </c>
      <c r="AF60" s="2">
        <f t="shared" si="125"/>
        <v>2543463.5932203392</v>
      </c>
      <c r="AH60" s="36">
        <f t="shared" si="126"/>
        <v>8400</v>
      </c>
    </row>
    <row r="61" spans="1:34" ht="15" customHeight="1">
      <c r="A61" s="21">
        <v>3</v>
      </c>
      <c r="B61" s="21">
        <v>1</v>
      </c>
      <c r="C61" s="21">
        <v>4</v>
      </c>
      <c r="D61" s="21">
        <v>4</v>
      </c>
      <c r="E61" s="358">
        <v>14</v>
      </c>
      <c r="F61" s="21">
        <v>4</v>
      </c>
      <c r="G61" s="352">
        <v>2</v>
      </c>
      <c r="H61" s="6">
        <v>69.900000000000006</v>
      </c>
      <c r="I61" s="32">
        <v>33.200000000000003</v>
      </c>
      <c r="J61" s="32">
        <v>69.900000000000006</v>
      </c>
      <c r="K61" s="354">
        <v>71</v>
      </c>
      <c r="L61" s="2">
        <v>44000</v>
      </c>
      <c r="M61" s="2">
        <v>2000</v>
      </c>
      <c r="N61" s="20">
        <f t="shared" si="117"/>
        <v>42000</v>
      </c>
      <c r="O61" s="20">
        <f t="shared" si="118"/>
        <v>41000</v>
      </c>
      <c r="P61" s="355">
        <v>70000</v>
      </c>
      <c r="Q61" s="355">
        <f t="shared" si="119"/>
        <v>4970000</v>
      </c>
      <c r="R61" s="21" t="s">
        <v>13</v>
      </c>
      <c r="S61" s="21"/>
      <c r="T61" s="21"/>
      <c r="U61" s="2">
        <v>41050</v>
      </c>
      <c r="V61" s="2">
        <f t="shared" si="3"/>
        <v>2914550</v>
      </c>
      <c r="W61" s="27">
        <f t="shared" si="120"/>
        <v>2914550</v>
      </c>
      <c r="X61" s="27">
        <f t="shared" si="121"/>
        <v>41050</v>
      </c>
      <c r="Y61" s="2" t="e">
        <f t="shared" si="6"/>
        <v>#REF!</v>
      </c>
      <c r="Z61" s="2" t="e">
        <f t="shared" si="93"/>
        <v>#REF!</v>
      </c>
      <c r="AA61" s="2" t="e">
        <f t="shared" si="94"/>
        <v>#REF!</v>
      </c>
      <c r="AB61" s="2" t="e">
        <f t="shared" si="95"/>
        <v>#REF!</v>
      </c>
      <c r="AC61" s="2">
        <f t="shared" si="122"/>
        <v>38000</v>
      </c>
      <c r="AD61" s="2">
        <f t="shared" si="123"/>
        <v>36755.254237288136</v>
      </c>
      <c r="AE61" s="2">
        <f t="shared" si="124"/>
        <v>2698000</v>
      </c>
      <c r="AF61" s="2">
        <f t="shared" si="125"/>
        <v>2609623.0508474577</v>
      </c>
      <c r="AH61" s="36">
        <f t="shared" si="126"/>
        <v>8400</v>
      </c>
    </row>
    <row r="62" spans="1:34" ht="15" hidden="1" customHeight="1">
      <c r="A62" s="15">
        <v>3</v>
      </c>
      <c r="B62" s="15">
        <v>1</v>
      </c>
      <c r="C62" s="15">
        <v>1</v>
      </c>
      <c r="D62" s="15">
        <v>1</v>
      </c>
      <c r="E62" s="16">
        <v>61</v>
      </c>
      <c r="F62" s="15">
        <v>14</v>
      </c>
      <c r="G62" s="26">
        <v>1</v>
      </c>
      <c r="H62" s="18">
        <v>42</v>
      </c>
      <c r="I62" s="18">
        <v>19.3</v>
      </c>
      <c r="J62" s="18">
        <v>43.7</v>
      </c>
      <c r="K62" s="19">
        <v>43.4</v>
      </c>
      <c r="L62" s="20">
        <v>38000</v>
      </c>
      <c r="M62" s="20"/>
      <c r="N62" s="20"/>
      <c r="O62" s="20"/>
      <c r="P62" s="20"/>
      <c r="Q62" s="20">
        <f t="shared" ref="Q62:Q63" si="127">L62*K62</f>
        <v>1649200</v>
      </c>
      <c r="R62" s="15" t="s">
        <v>38</v>
      </c>
      <c r="S62" s="15"/>
      <c r="T62" s="15"/>
      <c r="U62" s="23">
        <v>35000</v>
      </c>
      <c r="V62" s="2">
        <f t="shared" si="3"/>
        <v>1519000</v>
      </c>
      <c r="W62" s="18" t="e">
        <f t="shared" ref="W62:W63" si="128">#REF!*U62</f>
        <v>#REF!</v>
      </c>
      <c r="X62" s="22" t="e">
        <f>W62/#REF!</f>
        <v>#REF!</v>
      </c>
      <c r="Y62" s="23" t="e">
        <f t="shared" si="6"/>
        <v>#REF!</v>
      </c>
      <c r="Z62" s="23" t="e">
        <f t="shared" si="93"/>
        <v>#REF!</v>
      </c>
      <c r="AA62" s="23" t="e">
        <f t="shared" si="94"/>
        <v>#REF!</v>
      </c>
      <c r="AB62" s="23" t="e">
        <f t="shared" si="95"/>
        <v>#REF!</v>
      </c>
      <c r="AC62" s="23" t="e">
        <f>#REF!-2000</f>
        <v>#REF!</v>
      </c>
      <c r="AD62" s="23" t="e">
        <f t="shared" si="123"/>
        <v>#REF!</v>
      </c>
      <c r="AE62" s="23"/>
      <c r="AF62" s="23" t="e">
        <f>AD62*#REF!</f>
        <v>#REF!</v>
      </c>
      <c r="AG62" s="24"/>
      <c r="AH62" s="24"/>
    </row>
    <row r="63" spans="1:34" ht="15" hidden="1" customHeight="1">
      <c r="A63" s="15">
        <v>3</v>
      </c>
      <c r="B63" s="15">
        <v>1</v>
      </c>
      <c r="C63" s="15">
        <v>2</v>
      </c>
      <c r="D63" s="15">
        <v>2</v>
      </c>
      <c r="E63" s="16">
        <v>62</v>
      </c>
      <c r="F63" s="15">
        <v>14</v>
      </c>
      <c r="G63" s="26">
        <v>2</v>
      </c>
      <c r="H63" s="18">
        <v>64.2</v>
      </c>
      <c r="I63" s="18"/>
      <c r="J63" s="18"/>
      <c r="K63" s="19">
        <v>66.900000000000006</v>
      </c>
      <c r="L63" s="20">
        <v>38000</v>
      </c>
      <c r="M63" s="20"/>
      <c r="N63" s="20"/>
      <c r="O63" s="20"/>
      <c r="P63" s="20"/>
      <c r="Q63" s="20">
        <f t="shared" si="127"/>
        <v>2542200</v>
      </c>
      <c r="R63" s="15" t="s">
        <v>38</v>
      </c>
      <c r="S63" s="15"/>
      <c r="T63" s="15"/>
      <c r="U63" s="23">
        <v>38000</v>
      </c>
      <c r="V63" s="2">
        <f t="shared" si="3"/>
        <v>2542200</v>
      </c>
      <c r="W63" s="18" t="e">
        <f t="shared" si="128"/>
        <v>#REF!</v>
      </c>
      <c r="X63" s="27"/>
      <c r="Y63" s="23" t="e">
        <f t="shared" si="6"/>
        <v>#REF!</v>
      </c>
      <c r="Z63" s="23" t="e">
        <f t="shared" si="93"/>
        <v>#REF!</v>
      </c>
      <c r="AA63" s="23" t="e">
        <f t="shared" si="94"/>
        <v>#REF!</v>
      </c>
      <c r="AB63" s="23" t="e">
        <f t="shared" si="95"/>
        <v>#REF!</v>
      </c>
      <c r="AC63" s="40"/>
      <c r="AD63" s="40"/>
      <c r="AE63" s="40"/>
      <c r="AF63" s="40"/>
      <c r="AG63" s="24"/>
      <c r="AH63" s="24"/>
    </row>
    <row r="64" spans="1:34" ht="15" hidden="1" customHeight="1">
      <c r="A64" s="15">
        <v>3</v>
      </c>
      <c r="B64" s="15">
        <v>1</v>
      </c>
      <c r="C64" s="15">
        <v>3</v>
      </c>
      <c r="D64" s="15">
        <v>3</v>
      </c>
      <c r="E64" s="16">
        <v>63</v>
      </c>
      <c r="F64" s="15">
        <v>14</v>
      </c>
      <c r="G64" s="26">
        <v>2</v>
      </c>
      <c r="H64" s="17">
        <v>68.099999999999994</v>
      </c>
      <c r="I64" s="18">
        <v>33.200000000000003</v>
      </c>
      <c r="J64" s="18">
        <v>68.099999999999994</v>
      </c>
      <c r="K64" s="19">
        <v>69.2</v>
      </c>
      <c r="L64" s="23">
        <v>44000</v>
      </c>
      <c r="M64" s="23">
        <v>2000</v>
      </c>
      <c r="N64" s="20">
        <f t="shared" ref="N64:N66" si="129">L64-M64</f>
        <v>42000</v>
      </c>
      <c r="O64" s="20">
        <v>37000</v>
      </c>
      <c r="P64" s="20"/>
      <c r="Q64" s="20">
        <f>O64*K64</f>
        <v>2560400</v>
      </c>
      <c r="R64" s="15" t="s">
        <v>38</v>
      </c>
      <c r="S64" s="15"/>
      <c r="T64" s="15"/>
      <c r="U64" s="23">
        <v>35000</v>
      </c>
      <c r="V64" s="2">
        <f t="shared" si="3"/>
        <v>2422000</v>
      </c>
      <c r="W64" s="22">
        <f t="shared" ref="W64:W66" si="130">U64*K64</f>
        <v>2422000</v>
      </c>
      <c r="X64" s="27">
        <f t="shared" ref="X64:X66" si="131">W64/K64</f>
        <v>35000</v>
      </c>
      <c r="Y64" s="23" t="e">
        <f t="shared" si="6"/>
        <v>#REF!</v>
      </c>
      <c r="Z64" s="23" t="e">
        <f t="shared" si="93"/>
        <v>#REF!</v>
      </c>
      <c r="AA64" s="23" t="e">
        <f t="shared" si="94"/>
        <v>#REF!</v>
      </c>
      <c r="AB64" s="23" t="e">
        <f t="shared" si="95"/>
        <v>#REF!</v>
      </c>
      <c r="AC64" s="23">
        <f t="shared" ref="AC64:AC66" si="132">O64-3000</f>
        <v>34000</v>
      </c>
      <c r="AD64" s="23">
        <f t="shared" ref="AD64:AD66" si="133">AC64-(AC64*4.5%)-(AC64-X64)*18/118</f>
        <v>32622.542372881355</v>
      </c>
      <c r="AE64" s="23">
        <f t="shared" ref="AE64:AE66" si="134">AC64*K64</f>
        <v>2352800</v>
      </c>
      <c r="AF64" s="23">
        <f t="shared" ref="AF64:AF66" si="135">AD64*K64</f>
        <v>2257479.9322033897</v>
      </c>
      <c r="AG64" s="24"/>
      <c r="AH64" s="24"/>
    </row>
    <row r="65" spans="1:34" ht="15" hidden="1" customHeight="1">
      <c r="A65" s="15">
        <v>3</v>
      </c>
      <c r="B65" s="15">
        <v>1</v>
      </c>
      <c r="C65" s="15">
        <v>4</v>
      </c>
      <c r="D65" s="15">
        <v>4</v>
      </c>
      <c r="E65" s="16">
        <v>64</v>
      </c>
      <c r="F65" s="15">
        <v>14</v>
      </c>
      <c r="G65" s="26">
        <v>2</v>
      </c>
      <c r="H65" s="17">
        <v>69.900000000000006</v>
      </c>
      <c r="I65" s="18">
        <v>33.200000000000003</v>
      </c>
      <c r="J65" s="18">
        <v>69.900000000000006</v>
      </c>
      <c r="K65" s="19">
        <v>71</v>
      </c>
      <c r="L65" s="2">
        <v>44000</v>
      </c>
      <c r="M65" s="2">
        <v>2000</v>
      </c>
      <c r="N65" s="20">
        <f t="shared" si="129"/>
        <v>42000</v>
      </c>
      <c r="O65" s="20">
        <f t="shared" ref="O65:O66" si="136">N65-1000</f>
        <v>41000</v>
      </c>
      <c r="P65" s="20">
        <v>38750</v>
      </c>
      <c r="Q65" s="20">
        <f t="shared" ref="Q65:Q66" si="137">K65*P65</f>
        <v>2751250</v>
      </c>
      <c r="R65" s="15" t="s">
        <v>38</v>
      </c>
      <c r="S65" s="21"/>
      <c r="T65" s="21"/>
      <c r="U65" s="2">
        <v>41050</v>
      </c>
      <c r="V65" s="2">
        <f t="shared" si="3"/>
        <v>2914550</v>
      </c>
      <c r="W65" s="27">
        <f t="shared" si="130"/>
        <v>2914550</v>
      </c>
      <c r="X65" s="27">
        <f t="shared" si="131"/>
        <v>41050</v>
      </c>
      <c r="Y65" s="2" t="e">
        <f t="shared" si="6"/>
        <v>#REF!</v>
      </c>
      <c r="Z65" s="2" t="e">
        <f t="shared" si="93"/>
        <v>#REF!</v>
      </c>
      <c r="AA65" s="2" t="e">
        <f t="shared" si="94"/>
        <v>#REF!</v>
      </c>
      <c r="AB65" s="2" t="e">
        <f t="shared" si="95"/>
        <v>#REF!</v>
      </c>
      <c r="AC65" s="23">
        <f t="shared" si="132"/>
        <v>38000</v>
      </c>
      <c r="AD65" s="23">
        <f t="shared" si="133"/>
        <v>36755.254237288136</v>
      </c>
      <c r="AE65" s="23">
        <f t="shared" si="134"/>
        <v>2698000</v>
      </c>
      <c r="AF65" s="23">
        <f t="shared" si="135"/>
        <v>2609623.0508474577</v>
      </c>
      <c r="AG65" s="24"/>
      <c r="AH65" s="25">
        <f t="shared" ref="AH65:AH66" si="138">AC65-$AH$1</f>
        <v>8400</v>
      </c>
    </row>
    <row r="66" spans="1:34" ht="15" hidden="1" customHeight="1">
      <c r="A66" s="53">
        <v>3</v>
      </c>
      <c r="B66" s="53">
        <v>1</v>
      </c>
      <c r="C66" s="53">
        <v>5</v>
      </c>
      <c r="D66" s="53">
        <v>5</v>
      </c>
      <c r="E66" s="3">
        <v>65</v>
      </c>
      <c r="F66" s="53">
        <v>14</v>
      </c>
      <c r="G66" s="72">
        <v>3</v>
      </c>
      <c r="H66" s="6">
        <v>94.5</v>
      </c>
      <c r="I66" s="32">
        <v>54.1</v>
      </c>
      <c r="J66" s="55">
        <v>94.5</v>
      </c>
      <c r="K66" s="56">
        <v>100.2</v>
      </c>
      <c r="L66" s="2">
        <v>42000</v>
      </c>
      <c r="M66" s="2">
        <v>2000</v>
      </c>
      <c r="N66" s="20">
        <f t="shared" si="129"/>
        <v>40000</v>
      </c>
      <c r="O66" s="20">
        <f t="shared" si="136"/>
        <v>39000</v>
      </c>
      <c r="P66" s="10">
        <v>44500</v>
      </c>
      <c r="Q66" s="10">
        <f t="shared" si="137"/>
        <v>4458900</v>
      </c>
      <c r="R66" s="53" t="s">
        <v>41</v>
      </c>
      <c r="S66" s="21"/>
      <c r="T66" s="21"/>
      <c r="U66" s="2">
        <v>41050</v>
      </c>
      <c r="V66" s="2">
        <f t="shared" si="3"/>
        <v>4113210</v>
      </c>
      <c r="W66" s="27">
        <f t="shared" si="130"/>
        <v>4113210</v>
      </c>
      <c r="X66" s="27">
        <f t="shared" si="131"/>
        <v>41050</v>
      </c>
      <c r="Y66" s="2" t="e">
        <f t="shared" si="6"/>
        <v>#REF!</v>
      </c>
      <c r="Z66" s="2" t="e">
        <f t="shared" si="93"/>
        <v>#REF!</v>
      </c>
      <c r="AA66" s="2" t="e">
        <f t="shared" si="94"/>
        <v>#REF!</v>
      </c>
      <c r="AB66" s="2" t="e">
        <f t="shared" si="95"/>
        <v>#REF!</v>
      </c>
      <c r="AC66" s="2">
        <f t="shared" si="132"/>
        <v>36000</v>
      </c>
      <c r="AD66" s="2">
        <f t="shared" si="133"/>
        <v>35150.338983050846</v>
      </c>
      <c r="AE66" s="2">
        <f t="shared" si="134"/>
        <v>3607200</v>
      </c>
      <c r="AF66" s="2">
        <f t="shared" si="135"/>
        <v>3522063.9661016949</v>
      </c>
      <c r="AG66" s="41"/>
      <c r="AH66" s="42">
        <f t="shared" si="138"/>
        <v>6400</v>
      </c>
    </row>
    <row r="67" spans="1:34" ht="15" hidden="1" customHeight="1">
      <c r="A67" s="15">
        <v>3</v>
      </c>
      <c r="B67" s="15">
        <v>1</v>
      </c>
      <c r="C67" s="15">
        <v>1</v>
      </c>
      <c r="D67" s="15">
        <v>1</v>
      </c>
      <c r="E67" s="16">
        <v>66</v>
      </c>
      <c r="F67" s="15">
        <v>15</v>
      </c>
      <c r="G67" s="26">
        <v>1</v>
      </c>
      <c r="H67" s="18">
        <v>42</v>
      </c>
      <c r="I67" s="18"/>
      <c r="J67" s="18"/>
      <c r="K67" s="19">
        <v>43.4</v>
      </c>
      <c r="L67" s="20">
        <v>38000</v>
      </c>
      <c r="M67" s="20"/>
      <c r="N67" s="20"/>
      <c r="O67" s="20"/>
      <c r="P67" s="20"/>
      <c r="Q67" s="20">
        <f t="shared" ref="Q67:Q68" si="139">L67*K67</f>
        <v>1649200</v>
      </c>
      <c r="R67" s="15" t="s">
        <v>38</v>
      </c>
      <c r="S67" s="15"/>
      <c r="T67" s="15"/>
      <c r="U67" s="23">
        <v>35000</v>
      </c>
      <c r="V67" s="2">
        <f t="shared" si="3"/>
        <v>1519000</v>
      </c>
      <c r="W67" s="18" t="e">
        <f t="shared" ref="W67:W68" si="140">#REF!*U67</f>
        <v>#REF!</v>
      </c>
      <c r="X67" s="22"/>
      <c r="Y67" s="23" t="e">
        <f t="shared" si="6"/>
        <v>#REF!</v>
      </c>
      <c r="Z67" s="23"/>
      <c r="AA67" s="23"/>
      <c r="AB67" s="23"/>
      <c r="AC67" s="40"/>
      <c r="AD67" s="40"/>
      <c r="AE67" s="40"/>
      <c r="AF67" s="40"/>
      <c r="AG67" s="24"/>
      <c r="AH67" s="24"/>
    </row>
    <row r="68" spans="1:34" ht="15" hidden="1" customHeight="1">
      <c r="A68" s="15">
        <v>3</v>
      </c>
      <c r="B68" s="15">
        <v>1</v>
      </c>
      <c r="C68" s="15">
        <v>2</v>
      </c>
      <c r="D68" s="15">
        <v>2</v>
      </c>
      <c r="E68" s="16">
        <v>67</v>
      </c>
      <c r="F68" s="15">
        <v>15</v>
      </c>
      <c r="G68" s="26">
        <v>2</v>
      </c>
      <c r="H68" s="18">
        <v>64.2</v>
      </c>
      <c r="I68" s="18">
        <v>32.799999999999997</v>
      </c>
      <c r="J68" s="18">
        <v>66.099999999999994</v>
      </c>
      <c r="K68" s="19">
        <v>66.900000000000006</v>
      </c>
      <c r="L68" s="20">
        <v>38000</v>
      </c>
      <c r="M68" s="20"/>
      <c r="N68" s="20"/>
      <c r="O68" s="20"/>
      <c r="P68" s="20"/>
      <c r="Q68" s="20">
        <f t="shared" si="139"/>
        <v>2542200</v>
      </c>
      <c r="R68" s="15" t="s">
        <v>38</v>
      </c>
      <c r="S68" s="15"/>
      <c r="T68" s="15"/>
      <c r="U68" s="23">
        <v>35000</v>
      </c>
      <c r="V68" s="2">
        <f t="shared" si="3"/>
        <v>2341500</v>
      </c>
      <c r="W68" s="18" t="e">
        <f t="shared" si="140"/>
        <v>#REF!</v>
      </c>
      <c r="X68" s="27"/>
      <c r="Y68" s="23" t="e">
        <f t="shared" si="6"/>
        <v>#REF!</v>
      </c>
      <c r="Z68" s="23"/>
      <c r="AA68" s="23"/>
      <c r="AB68" s="23"/>
      <c r="AC68" s="40"/>
      <c r="AD68" s="40"/>
      <c r="AE68" s="40"/>
      <c r="AF68" s="40"/>
      <c r="AG68" s="24"/>
      <c r="AH68" s="24"/>
    </row>
    <row r="69" spans="1:34" ht="15" customHeight="1">
      <c r="A69" s="21">
        <v>3</v>
      </c>
      <c r="B69" s="21">
        <v>1</v>
      </c>
      <c r="C69" s="21">
        <v>4</v>
      </c>
      <c r="D69" s="21">
        <v>4</v>
      </c>
      <c r="E69" s="358">
        <v>19</v>
      </c>
      <c r="F69" s="21">
        <v>5</v>
      </c>
      <c r="G69" s="352">
        <v>2</v>
      </c>
      <c r="H69" s="6">
        <v>69.900000000000006</v>
      </c>
      <c r="I69" s="32">
        <v>33.200000000000003</v>
      </c>
      <c r="J69" s="32">
        <v>69.900000000000006</v>
      </c>
      <c r="K69" s="354">
        <v>71</v>
      </c>
      <c r="L69" s="2">
        <v>44000</v>
      </c>
      <c r="M69" s="2">
        <v>2000</v>
      </c>
      <c r="N69" s="20">
        <f t="shared" ref="N69:N70" si="141">L69-M69</f>
        <v>42000</v>
      </c>
      <c r="O69" s="20">
        <f t="shared" ref="O69:O70" si="142">N69-1000</f>
        <v>41000</v>
      </c>
      <c r="P69" s="355">
        <v>70000</v>
      </c>
      <c r="Q69" s="355">
        <f t="shared" ref="Q69:Q70" si="143">K69*P69</f>
        <v>4970000</v>
      </c>
      <c r="R69" s="21" t="s">
        <v>13</v>
      </c>
      <c r="S69" s="21"/>
      <c r="T69" s="21"/>
      <c r="U69" s="2">
        <v>41050</v>
      </c>
      <c r="V69" s="2">
        <f t="shared" si="3"/>
        <v>2914550</v>
      </c>
      <c r="W69" s="27">
        <f t="shared" ref="W69:W70" si="144">U69*K69</f>
        <v>2914550</v>
      </c>
      <c r="X69" s="27">
        <f t="shared" ref="X69:X70" si="145">W69/K69</f>
        <v>41050</v>
      </c>
      <c r="Y69" s="2" t="e">
        <f t="shared" si="6"/>
        <v>#REF!</v>
      </c>
      <c r="Z69" s="2" t="e">
        <f t="shared" ref="Z69:Z88" si="146">#REF!*$AA$1</f>
        <v>#REF!</v>
      </c>
      <c r="AA69" s="2" t="e">
        <f t="shared" ref="AA69:AA88" si="147">#REF!-Y69-Z69</f>
        <v>#REF!</v>
      </c>
      <c r="AB69" s="2" t="e">
        <f t="shared" ref="AB69:AB88" si="148">AA69/#REF!</f>
        <v>#REF!</v>
      </c>
      <c r="AC69" s="2">
        <f t="shared" ref="AC69:AC70" si="149">O69-3000</f>
        <v>38000</v>
      </c>
      <c r="AD69" s="2">
        <f t="shared" ref="AD69:AD70" si="150">AC69-(AC69*4.5%)-(AC69-X69)*18/118</f>
        <v>36755.254237288136</v>
      </c>
      <c r="AE69" s="2">
        <f t="shared" ref="AE69:AE70" si="151">AC69*K69</f>
        <v>2698000</v>
      </c>
      <c r="AF69" s="2">
        <f t="shared" ref="AF69:AF70" si="152">AD69*K69</f>
        <v>2609623.0508474577</v>
      </c>
      <c r="AH69" s="36">
        <f t="shared" ref="AH69:AH70" si="153">AC69-$AH$1</f>
        <v>8400</v>
      </c>
    </row>
    <row r="70" spans="1:34" ht="15" customHeight="1">
      <c r="A70" s="21">
        <v>3</v>
      </c>
      <c r="B70" s="21">
        <v>1</v>
      </c>
      <c r="C70" s="21">
        <v>4</v>
      </c>
      <c r="D70" s="21">
        <v>4</v>
      </c>
      <c r="E70" s="358">
        <v>24</v>
      </c>
      <c r="F70" s="21">
        <v>6</v>
      </c>
      <c r="G70" s="351">
        <v>2</v>
      </c>
      <c r="H70" s="6">
        <v>69.900000000000006</v>
      </c>
      <c r="I70" s="32">
        <v>33.200000000000003</v>
      </c>
      <c r="J70" s="366">
        <v>69.900000000000006</v>
      </c>
      <c r="K70" s="354">
        <v>71</v>
      </c>
      <c r="L70" s="2">
        <v>44000</v>
      </c>
      <c r="M70" s="2">
        <v>2000</v>
      </c>
      <c r="N70" s="20">
        <f t="shared" si="141"/>
        <v>42000</v>
      </c>
      <c r="O70" s="20">
        <f t="shared" si="142"/>
        <v>41000</v>
      </c>
      <c r="P70" s="355">
        <v>70000</v>
      </c>
      <c r="Q70" s="355">
        <f t="shared" si="143"/>
        <v>4970000</v>
      </c>
      <c r="R70" s="21" t="s">
        <v>13</v>
      </c>
      <c r="S70" s="21"/>
      <c r="T70" s="21"/>
      <c r="U70" s="2">
        <v>41050</v>
      </c>
      <c r="V70" s="2">
        <f t="shared" si="3"/>
        <v>2914550</v>
      </c>
      <c r="W70" s="27">
        <f t="shared" si="144"/>
        <v>2914550</v>
      </c>
      <c r="X70" s="27">
        <f t="shared" si="145"/>
        <v>41050</v>
      </c>
      <c r="Y70" s="2" t="e">
        <f t="shared" si="6"/>
        <v>#REF!</v>
      </c>
      <c r="Z70" s="2" t="e">
        <f t="shared" si="146"/>
        <v>#REF!</v>
      </c>
      <c r="AA70" s="2" t="e">
        <f t="shared" si="147"/>
        <v>#REF!</v>
      </c>
      <c r="AB70" s="2" t="e">
        <f t="shared" si="148"/>
        <v>#REF!</v>
      </c>
      <c r="AC70" s="2">
        <f t="shared" si="149"/>
        <v>38000</v>
      </c>
      <c r="AD70" s="2">
        <f t="shared" si="150"/>
        <v>36755.254237288136</v>
      </c>
      <c r="AE70" s="2">
        <f t="shared" si="151"/>
        <v>2698000</v>
      </c>
      <c r="AF70" s="2">
        <f t="shared" si="152"/>
        <v>2609623.0508474577</v>
      </c>
      <c r="AH70" s="36">
        <f t="shared" si="153"/>
        <v>8400</v>
      </c>
    </row>
    <row r="71" spans="1:34" ht="15" hidden="1" customHeight="1">
      <c r="A71" s="15">
        <v>3</v>
      </c>
      <c r="B71" s="15">
        <v>1</v>
      </c>
      <c r="C71" s="15">
        <v>5</v>
      </c>
      <c r="D71" s="15">
        <v>5</v>
      </c>
      <c r="E71" s="16">
        <v>70</v>
      </c>
      <c r="F71" s="15">
        <v>15</v>
      </c>
      <c r="G71" s="26">
        <v>3</v>
      </c>
      <c r="H71" s="18">
        <v>91.5</v>
      </c>
      <c r="I71" s="18"/>
      <c r="J71" s="18"/>
      <c r="K71" s="19">
        <v>97.1</v>
      </c>
      <c r="L71" s="20">
        <v>36000</v>
      </c>
      <c r="M71" s="20"/>
      <c r="N71" s="20"/>
      <c r="O71" s="20"/>
      <c r="P71" s="20"/>
      <c r="Q71" s="20">
        <f>L71*K71</f>
        <v>3495600</v>
      </c>
      <c r="R71" s="15" t="s">
        <v>38</v>
      </c>
      <c r="S71" s="15"/>
      <c r="T71" s="15"/>
      <c r="U71" s="23">
        <v>35000</v>
      </c>
      <c r="V71" s="2">
        <f t="shared" si="3"/>
        <v>3398500</v>
      </c>
      <c r="W71" s="18" t="e">
        <f>#REF!*U71</f>
        <v>#REF!</v>
      </c>
      <c r="X71" s="27"/>
      <c r="Y71" s="23" t="e">
        <f t="shared" si="6"/>
        <v>#REF!</v>
      </c>
      <c r="Z71" s="23" t="e">
        <f t="shared" si="146"/>
        <v>#REF!</v>
      </c>
      <c r="AA71" s="23" t="e">
        <f t="shared" si="147"/>
        <v>#REF!</v>
      </c>
      <c r="AB71" s="23" t="e">
        <f t="shared" si="148"/>
        <v>#REF!</v>
      </c>
      <c r="AC71" s="40"/>
      <c r="AD71" s="40"/>
      <c r="AE71" s="40"/>
      <c r="AF71" s="40"/>
      <c r="AG71" s="24"/>
      <c r="AH71" s="24"/>
    </row>
    <row r="72" spans="1:34" ht="15" hidden="1" customHeight="1">
      <c r="A72" s="15">
        <v>3</v>
      </c>
      <c r="B72" s="15">
        <v>2</v>
      </c>
      <c r="C72" s="15">
        <v>1</v>
      </c>
      <c r="D72" s="15">
        <v>6</v>
      </c>
      <c r="E72" s="16">
        <v>71</v>
      </c>
      <c r="F72" s="15">
        <v>2</v>
      </c>
      <c r="G72" s="26">
        <v>1</v>
      </c>
      <c r="H72" s="17">
        <v>46.8</v>
      </c>
      <c r="I72" s="18">
        <v>19.3</v>
      </c>
      <c r="J72" s="18">
        <v>46.8</v>
      </c>
      <c r="K72" s="19">
        <v>48.2</v>
      </c>
      <c r="L72" s="2">
        <v>41000</v>
      </c>
      <c r="M72" s="2">
        <v>2000</v>
      </c>
      <c r="N72" s="20">
        <f t="shared" ref="N72:N79" si="154">L72-M72</f>
        <v>39000</v>
      </c>
      <c r="O72" s="20">
        <f t="shared" ref="O72:O79" si="155">N72-1000</f>
        <v>38000</v>
      </c>
      <c r="P72" s="20">
        <v>35500</v>
      </c>
      <c r="Q72" s="20">
        <f t="shared" ref="Q72:Q79" si="156">K72*P72</f>
        <v>1711100</v>
      </c>
      <c r="R72" s="15" t="s">
        <v>38</v>
      </c>
      <c r="S72" s="21"/>
      <c r="T72" s="21"/>
      <c r="U72" s="2">
        <v>41050</v>
      </c>
      <c r="V72" s="2">
        <f t="shared" si="3"/>
        <v>1978610.0000000002</v>
      </c>
      <c r="W72" s="27">
        <f t="shared" ref="W72:W79" si="157">U72*K72</f>
        <v>1978610.0000000002</v>
      </c>
      <c r="X72" s="27">
        <f t="shared" ref="X72:X79" si="158">W72/K72</f>
        <v>41050</v>
      </c>
      <c r="Y72" s="2" t="e">
        <f t="shared" si="6"/>
        <v>#REF!</v>
      </c>
      <c r="Z72" s="2" t="e">
        <f t="shared" si="146"/>
        <v>#REF!</v>
      </c>
      <c r="AA72" s="2" t="e">
        <f t="shared" si="147"/>
        <v>#REF!</v>
      </c>
      <c r="AB72" s="2" t="e">
        <f t="shared" si="148"/>
        <v>#REF!</v>
      </c>
      <c r="AC72" s="23">
        <f t="shared" ref="AC72:AC79" si="159">O72-3000</f>
        <v>35000</v>
      </c>
      <c r="AD72" s="23">
        <f t="shared" ref="AD72:AD79" si="160">AC72-(AC72*4.5%)-(AC72-X72)*18/118</f>
        <v>34347.881355932201</v>
      </c>
      <c r="AE72" s="23">
        <f t="shared" ref="AE72:AE79" si="161">AC72*K72</f>
        <v>1687000</v>
      </c>
      <c r="AF72" s="23">
        <f t="shared" ref="AF72:AF79" si="162">AD72*K72</f>
        <v>1655567.8813559322</v>
      </c>
      <c r="AG72" s="24"/>
      <c r="AH72" s="25">
        <f t="shared" ref="AH72:AH79" si="163">AC72-$AH$1</f>
        <v>5400</v>
      </c>
    </row>
    <row r="73" spans="1:34" ht="15" hidden="1" customHeight="1">
      <c r="A73" s="15">
        <v>3</v>
      </c>
      <c r="B73" s="15">
        <v>2</v>
      </c>
      <c r="C73" s="15">
        <v>2</v>
      </c>
      <c r="D73" s="15">
        <v>7</v>
      </c>
      <c r="E73" s="16">
        <v>72</v>
      </c>
      <c r="F73" s="15">
        <v>2</v>
      </c>
      <c r="G73" s="26">
        <v>2</v>
      </c>
      <c r="H73" s="17">
        <v>71.8</v>
      </c>
      <c r="I73" s="18">
        <v>34.9</v>
      </c>
      <c r="J73" s="18">
        <v>71.8</v>
      </c>
      <c r="K73" s="19">
        <v>75.599999999999994</v>
      </c>
      <c r="L73" s="23">
        <v>42000</v>
      </c>
      <c r="M73" s="23">
        <v>2000</v>
      </c>
      <c r="N73" s="20">
        <f t="shared" si="154"/>
        <v>40000</v>
      </c>
      <c r="O73" s="20">
        <f t="shared" si="155"/>
        <v>39000</v>
      </c>
      <c r="P73" s="20">
        <v>38250</v>
      </c>
      <c r="Q73" s="20">
        <f t="shared" si="156"/>
        <v>2891700</v>
      </c>
      <c r="R73" s="15" t="s">
        <v>38</v>
      </c>
      <c r="S73" s="15"/>
      <c r="T73" s="15"/>
      <c r="U73" s="23">
        <v>41050</v>
      </c>
      <c r="V73" s="23">
        <f t="shared" si="3"/>
        <v>3103379.9999999995</v>
      </c>
      <c r="W73" s="22">
        <f t="shared" si="157"/>
        <v>3103379.9999999995</v>
      </c>
      <c r="X73" s="22">
        <f t="shared" si="158"/>
        <v>41050</v>
      </c>
      <c r="Y73" s="23" t="e">
        <f t="shared" si="6"/>
        <v>#REF!</v>
      </c>
      <c r="Z73" s="23" t="e">
        <f t="shared" si="146"/>
        <v>#REF!</v>
      </c>
      <c r="AA73" s="23" t="e">
        <f t="shared" si="147"/>
        <v>#REF!</v>
      </c>
      <c r="AB73" s="23" t="e">
        <f t="shared" si="148"/>
        <v>#REF!</v>
      </c>
      <c r="AC73" s="23">
        <f t="shared" si="159"/>
        <v>36000</v>
      </c>
      <c r="AD73" s="23">
        <f t="shared" si="160"/>
        <v>35150.338983050846</v>
      </c>
      <c r="AE73" s="23">
        <f t="shared" si="161"/>
        <v>2721600</v>
      </c>
      <c r="AF73" s="23">
        <f t="shared" si="162"/>
        <v>2657365.6271186438</v>
      </c>
      <c r="AG73" s="24"/>
      <c r="AH73" s="25">
        <f t="shared" si="163"/>
        <v>6400</v>
      </c>
    </row>
    <row r="74" spans="1:34" ht="15" hidden="1" customHeight="1">
      <c r="A74" s="15">
        <v>3</v>
      </c>
      <c r="B74" s="15">
        <v>2</v>
      </c>
      <c r="C74" s="15">
        <v>3</v>
      </c>
      <c r="D74" s="15">
        <v>8</v>
      </c>
      <c r="E74" s="16">
        <v>73</v>
      </c>
      <c r="F74" s="15">
        <v>2</v>
      </c>
      <c r="G74" s="26">
        <v>1</v>
      </c>
      <c r="H74" s="17">
        <v>44.7</v>
      </c>
      <c r="I74" s="18">
        <v>18.899999999999999</v>
      </c>
      <c r="J74" s="18">
        <v>44.7</v>
      </c>
      <c r="K74" s="19">
        <v>45.8</v>
      </c>
      <c r="L74" s="2">
        <v>42000</v>
      </c>
      <c r="M74" s="2">
        <v>2000</v>
      </c>
      <c r="N74" s="20">
        <f t="shared" si="154"/>
        <v>40000</v>
      </c>
      <c r="O74" s="20">
        <f t="shared" si="155"/>
        <v>39000</v>
      </c>
      <c r="P74" s="20">
        <v>34500</v>
      </c>
      <c r="Q74" s="20">
        <f t="shared" si="156"/>
        <v>1580100</v>
      </c>
      <c r="R74" s="15" t="s">
        <v>38</v>
      </c>
      <c r="S74" s="21"/>
      <c r="T74" s="21"/>
      <c r="U74" s="2">
        <v>41050</v>
      </c>
      <c r="V74" s="2">
        <f t="shared" si="3"/>
        <v>1880089.9999999998</v>
      </c>
      <c r="W74" s="27">
        <f t="shared" si="157"/>
        <v>1880089.9999999998</v>
      </c>
      <c r="X74" s="27">
        <f t="shared" si="158"/>
        <v>41050</v>
      </c>
      <c r="Y74" s="2" t="e">
        <f t="shared" si="6"/>
        <v>#REF!</v>
      </c>
      <c r="Z74" s="2" t="e">
        <f t="shared" si="146"/>
        <v>#REF!</v>
      </c>
      <c r="AA74" s="2" t="e">
        <f t="shared" si="147"/>
        <v>#REF!</v>
      </c>
      <c r="AB74" s="2" t="e">
        <f t="shared" si="148"/>
        <v>#REF!</v>
      </c>
      <c r="AC74" s="23">
        <f t="shared" si="159"/>
        <v>36000</v>
      </c>
      <c r="AD74" s="23">
        <f t="shared" si="160"/>
        <v>35150.338983050846</v>
      </c>
      <c r="AE74" s="23">
        <f t="shared" si="161"/>
        <v>1648800</v>
      </c>
      <c r="AF74" s="23">
        <f t="shared" si="162"/>
        <v>1609885.5254237286</v>
      </c>
      <c r="AG74" s="24"/>
      <c r="AH74" s="25">
        <f t="shared" si="163"/>
        <v>6400</v>
      </c>
    </row>
    <row r="75" spans="1:34" ht="15" hidden="1" customHeight="1">
      <c r="A75" s="15">
        <v>3</v>
      </c>
      <c r="B75" s="15">
        <v>2</v>
      </c>
      <c r="C75" s="15">
        <v>4</v>
      </c>
      <c r="D75" s="15">
        <v>9</v>
      </c>
      <c r="E75" s="16">
        <v>74</v>
      </c>
      <c r="F75" s="15">
        <v>2</v>
      </c>
      <c r="G75" s="26">
        <v>1</v>
      </c>
      <c r="H75" s="17">
        <v>43</v>
      </c>
      <c r="I75" s="18">
        <v>18.899999999999999</v>
      </c>
      <c r="J75" s="18">
        <v>43</v>
      </c>
      <c r="K75" s="19">
        <v>44.1</v>
      </c>
      <c r="L75" s="2">
        <v>42500</v>
      </c>
      <c r="M75" s="2">
        <v>2000</v>
      </c>
      <c r="N75" s="20">
        <f t="shared" si="154"/>
        <v>40500</v>
      </c>
      <c r="O75" s="20">
        <f t="shared" si="155"/>
        <v>39500</v>
      </c>
      <c r="P75" s="20">
        <v>35000</v>
      </c>
      <c r="Q75" s="20">
        <f t="shared" si="156"/>
        <v>1543500</v>
      </c>
      <c r="R75" s="15" t="s">
        <v>38</v>
      </c>
      <c r="S75" s="21"/>
      <c r="T75" s="21"/>
      <c r="U75" s="2">
        <v>41050</v>
      </c>
      <c r="V75" s="2">
        <f t="shared" si="3"/>
        <v>1810305</v>
      </c>
      <c r="W75" s="27">
        <f t="shared" si="157"/>
        <v>1810305</v>
      </c>
      <c r="X75" s="27">
        <f t="shared" si="158"/>
        <v>41050</v>
      </c>
      <c r="Y75" s="2" t="e">
        <f t="shared" si="6"/>
        <v>#REF!</v>
      </c>
      <c r="Z75" s="2" t="e">
        <f t="shared" si="146"/>
        <v>#REF!</v>
      </c>
      <c r="AA75" s="2" t="e">
        <f t="shared" si="147"/>
        <v>#REF!</v>
      </c>
      <c r="AB75" s="2" t="e">
        <f t="shared" si="148"/>
        <v>#REF!</v>
      </c>
      <c r="AC75" s="23">
        <f t="shared" si="159"/>
        <v>36500</v>
      </c>
      <c r="AD75" s="23">
        <f t="shared" si="160"/>
        <v>35551.567796610172</v>
      </c>
      <c r="AE75" s="23">
        <f t="shared" si="161"/>
        <v>1609650</v>
      </c>
      <c r="AF75" s="23">
        <f t="shared" si="162"/>
        <v>1567824.1398305087</v>
      </c>
      <c r="AG75" s="24"/>
      <c r="AH75" s="25">
        <f t="shared" si="163"/>
        <v>6900</v>
      </c>
    </row>
    <row r="76" spans="1:34" ht="15" hidden="1" customHeight="1">
      <c r="A76" s="15">
        <v>3</v>
      </c>
      <c r="B76" s="15">
        <v>2</v>
      </c>
      <c r="C76" s="15">
        <v>5</v>
      </c>
      <c r="D76" s="15">
        <v>10</v>
      </c>
      <c r="E76" s="16">
        <v>75</v>
      </c>
      <c r="F76" s="15">
        <v>2</v>
      </c>
      <c r="G76" s="16">
        <v>1</v>
      </c>
      <c r="H76" s="17">
        <v>43.2</v>
      </c>
      <c r="I76" s="18">
        <v>18.399999999999999</v>
      </c>
      <c r="J76" s="18">
        <v>43.2</v>
      </c>
      <c r="K76" s="19">
        <v>45</v>
      </c>
      <c r="L76" s="2">
        <v>41500</v>
      </c>
      <c r="M76" s="2">
        <v>2000</v>
      </c>
      <c r="N76" s="20">
        <f t="shared" si="154"/>
        <v>39500</v>
      </c>
      <c r="O76" s="20">
        <f t="shared" si="155"/>
        <v>38500</v>
      </c>
      <c r="P76" s="20">
        <v>34000</v>
      </c>
      <c r="Q76" s="20">
        <f t="shared" si="156"/>
        <v>1530000</v>
      </c>
      <c r="R76" s="15" t="s">
        <v>38</v>
      </c>
      <c r="S76" s="21"/>
      <c r="T76" s="21"/>
      <c r="U76" s="2">
        <v>41050</v>
      </c>
      <c r="V76" s="2">
        <f t="shared" si="3"/>
        <v>1847250</v>
      </c>
      <c r="W76" s="27">
        <f t="shared" si="157"/>
        <v>1847250</v>
      </c>
      <c r="X76" s="27">
        <f t="shared" si="158"/>
        <v>41050</v>
      </c>
      <c r="Y76" s="2" t="e">
        <f t="shared" si="6"/>
        <v>#REF!</v>
      </c>
      <c r="Z76" s="2" t="e">
        <f t="shared" si="146"/>
        <v>#REF!</v>
      </c>
      <c r="AA76" s="2" t="e">
        <f t="shared" si="147"/>
        <v>#REF!</v>
      </c>
      <c r="AB76" s="2" t="e">
        <f t="shared" si="148"/>
        <v>#REF!</v>
      </c>
      <c r="AC76" s="23">
        <f t="shared" si="159"/>
        <v>35500</v>
      </c>
      <c r="AD76" s="23">
        <f t="shared" si="160"/>
        <v>34749.110169491527</v>
      </c>
      <c r="AE76" s="23">
        <f t="shared" si="161"/>
        <v>1597500</v>
      </c>
      <c r="AF76" s="23">
        <f t="shared" si="162"/>
        <v>1563709.9576271188</v>
      </c>
      <c r="AG76" s="24"/>
      <c r="AH76" s="25">
        <f t="shared" si="163"/>
        <v>5900</v>
      </c>
    </row>
    <row r="77" spans="1:34" ht="15" hidden="1" customHeight="1">
      <c r="A77" s="21">
        <v>3</v>
      </c>
      <c r="B77" s="21">
        <v>1</v>
      </c>
      <c r="C77" s="21">
        <v>4</v>
      </c>
      <c r="D77" s="21">
        <v>4</v>
      </c>
      <c r="E77" s="11">
        <v>29</v>
      </c>
      <c r="F77" s="21">
        <v>7</v>
      </c>
      <c r="G77" s="342">
        <v>2</v>
      </c>
      <c r="H77" s="6">
        <v>69.900000000000006</v>
      </c>
      <c r="I77" s="32">
        <v>33.200000000000003</v>
      </c>
      <c r="J77" s="32">
        <v>69.900000000000006</v>
      </c>
      <c r="K77" s="45">
        <v>71</v>
      </c>
      <c r="L77" s="2">
        <v>44000</v>
      </c>
      <c r="M77" s="2">
        <v>2000</v>
      </c>
      <c r="N77" s="20">
        <f t="shared" si="154"/>
        <v>42000</v>
      </c>
      <c r="O77" s="20">
        <f t="shared" si="155"/>
        <v>41000</v>
      </c>
      <c r="P77" s="46">
        <v>61500</v>
      </c>
      <c r="Q77" s="46">
        <f t="shared" si="156"/>
        <v>4366500</v>
      </c>
      <c r="R77" s="21" t="s">
        <v>94</v>
      </c>
      <c r="S77" s="21"/>
      <c r="T77" s="21"/>
      <c r="U77" s="2">
        <v>41050</v>
      </c>
      <c r="V77" s="2">
        <f t="shared" si="3"/>
        <v>2914550</v>
      </c>
      <c r="W77" s="27">
        <f t="shared" si="157"/>
        <v>2914550</v>
      </c>
      <c r="X77" s="27">
        <f t="shared" si="158"/>
        <v>41050</v>
      </c>
      <c r="Y77" s="2" t="e">
        <f t="shared" si="6"/>
        <v>#REF!</v>
      </c>
      <c r="Z77" s="2" t="e">
        <f t="shared" si="146"/>
        <v>#REF!</v>
      </c>
      <c r="AA77" s="2" t="e">
        <f t="shared" si="147"/>
        <v>#REF!</v>
      </c>
      <c r="AB77" s="2" t="e">
        <f t="shared" si="148"/>
        <v>#REF!</v>
      </c>
      <c r="AC77" s="2">
        <f t="shared" si="159"/>
        <v>38000</v>
      </c>
      <c r="AD77" s="2">
        <f t="shared" si="160"/>
        <v>36755.254237288136</v>
      </c>
      <c r="AE77" s="2">
        <f t="shared" si="161"/>
        <v>2698000</v>
      </c>
      <c r="AF77" s="2">
        <f t="shared" si="162"/>
        <v>2609623.0508474577</v>
      </c>
      <c r="AH77" s="36">
        <f t="shared" si="163"/>
        <v>8400</v>
      </c>
    </row>
    <row r="78" spans="1:34" ht="15" hidden="1" customHeight="1">
      <c r="A78" s="15">
        <v>3</v>
      </c>
      <c r="B78" s="15">
        <v>2</v>
      </c>
      <c r="C78" s="15">
        <v>7</v>
      </c>
      <c r="D78" s="15">
        <v>12</v>
      </c>
      <c r="E78" s="16">
        <v>77</v>
      </c>
      <c r="F78" s="15">
        <v>2</v>
      </c>
      <c r="G78" s="16">
        <v>1</v>
      </c>
      <c r="H78" s="17">
        <v>44.4</v>
      </c>
      <c r="I78" s="18">
        <v>19.3</v>
      </c>
      <c r="J78" s="18">
        <v>44.4</v>
      </c>
      <c r="K78" s="19">
        <v>45.8</v>
      </c>
      <c r="L78" s="2">
        <v>40000</v>
      </c>
      <c r="M78" s="2">
        <v>2000</v>
      </c>
      <c r="N78" s="20">
        <f t="shared" si="154"/>
        <v>38000</v>
      </c>
      <c r="O78" s="20">
        <f t="shared" si="155"/>
        <v>37000</v>
      </c>
      <c r="P78" s="20">
        <v>33000</v>
      </c>
      <c r="Q78" s="20">
        <f t="shared" si="156"/>
        <v>1511400</v>
      </c>
      <c r="R78" s="15" t="s">
        <v>38</v>
      </c>
      <c r="S78" s="21"/>
      <c r="T78" s="21"/>
      <c r="U78" s="2">
        <v>41050</v>
      </c>
      <c r="V78" s="2">
        <f t="shared" si="3"/>
        <v>1880089.9999999998</v>
      </c>
      <c r="W78" s="27">
        <f t="shared" si="157"/>
        <v>1880089.9999999998</v>
      </c>
      <c r="X78" s="27">
        <f t="shared" si="158"/>
        <v>41050</v>
      </c>
      <c r="Y78" s="2" t="e">
        <f t="shared" si="6"/>
        <v>#REF!</v>
      </c>
      <c r="Z78" s="2" t="e">
        <f t="shared" si="146"/>
        <v>#REF!</v>
      </c>
      <c r="AA78" s="2" t="e">
        <f t="shared" si="147"/>
        <v>#REF!</v>
      </c>
      <c r="AB78" s="2" t="e">
        <f t="shared" si="148"/>
        <v>#REF!</v>
      </c>
      <c r="AC78" s="23">
        <f t="shared" si="159"/>
        <v>34000</v>
      </c>
      <c r="AD78" s="23">
        <f t="shared" si="160"/>
        <v>33545.423728813563</v>
      </c>
      <c r="AE78" s="23">
        <f t="shared" si="161"/>
        <v>1557200</v>
      </c>
      <c r="AF78" s="23">
        <f t="shared" si="162"/>
        <v>1536380.4067796611</v>
      </c>
      <c r="AG78" s="24"/>
      <c r="AH78" s="25">
        <f t="shared" si="163"/>
        <v>4400</v>
      </c>
    </row>
    <row r="79" spans="1:34" ht="15" hidden="1" customHeight="1">
      <c r="A79" s="15">
        <v>3</v>
      </c>
      <c r="B79" s="15">
        <v>2</v>
      </c>
      <c r="C79" s="15">
        <v>1</v>
      </c>
      <c r="D79" s="15">
        <v>6</v>
      </c>
      <c r="E79" s="16">
        <v>78</v>
      </c>
      <c r="F79" s="15">
        <v>3</v>
      </c>
      <c r="G79" s="16">
        <v>1</v>
      </c>
      <c r="H79" s="6">
        <v>46.5</v>
      </c>
      <c r="I79" s="32">
        <v>19.3</v>
      </c>
      <c r="J79" s="18">
        <v>46.5</v>
      </c>
      <c r="K79" s="19">
        <v>47.9</v>
      </c>
      <c r="L79" s="2">
        <v>43000</v>
      </c>
      <c r="M79" s="2">
        <v>2000</v>
      </c>
      <c r="N79" s="20">
        <f t="shared" si="154"/>
        <v>41000</v>
      </c>
      <c r="O79" s="20">
        <f t="shared" si="155"/>
        <v>40000</v>
      </c>
      <c r="P79" s="20">
        <v>40000</v>
      </c>
      <c r="Q79" s="20">
        <f t="shared" si="156"/>
        <v>1916000</v>
      </c>
      <c r="R79" s="15" t="s">
        <v>38</v>
      </c>
      <c r="S79" s="21"/>
      <c r="T79" s="21"/>
      <c r="U79" s="2">
        <v>41050</v>
      </c>
      <c r="V79" s="2">
        <f t="shared" si="3"/>
        <v>1966295</v>
      </c>
      <c r="W79" s="27">
        <f t="shared" si="157"/>
        <v>1966295</v>
      </c>
      <c r="X79" s="27">
        <f t="shared" si="158"/>
        <v>41050</v>
      </c>
      <c r="Y79" s="2" t="e">
        <f t="shared" si="6"/>
        <v>#REF!</v>
      </c>
      <c r="Z79" s="2" t="e">
        <f t="shared" si="146"/>
        <v>#REF!</v>
      </c>
      <c r="AA79" s="2" t="e">
        <f t="shared" si="147"/>
        <v>#REF!</v>
      </c>
      <c r="AB79" s="2" t="e">
        <f t="shared" si="148"/>
        <v>#REF!</v>
      </c>
      <c r="AC79" s="23">
        <f t="shared" si="159"/>
        <v>37000</v>
      </c>
      <c r="AD79" s="23">
        <f t="shared" si="160"/>
        <v>35952.796610169491</v>
      </c>
      <c r="AE79" s="23">
        <f t="shared" si="161"/>
        <v>1772300</v>
      </c>
      <c r="AF79" s="23">
        <f t="shared" si="162"/>
        <v>1722138.9576271186</v>
      </c>
      <c r="AG79" s="24"/>
      <c r="AH79" s="25">
        <f t="shared" si="163"/>
        <v>7400</v>
      </c>
    </row>
    <row r="80" spans="1:34" ht="15" hidden="1" customHeight="1">
      <c r="A80" s="15">
        <v>3</v>
      </c>
      <c r="B80" s="15">
        <v>2</v>
      </c>
      <c r="C80" s="15">
        <v>2</v>
      </c>
      <c r="D80" s="15">
        <v>7</v>
      </c>
      <c r="E80" s="16">
        <v>79</v>
      </c>
      <c r="F80" s="15">
        <v>3</v>
      </c>
      <c r="G80" s="16">
        <v>2</v>
      </c>
      <c r="H80" s="18">
        <v>69.099999999999994</v>
      </c>
      <c r="I80" s="18"/>
      <c r="J80" s="18"/>
      <c r="K80" s="19">
        <v>72.900000000000006</v>
      </c>
      <c r="L80" s="20">
        <v>38500</v>
      </c>
      <c r="M80" s="20"/>
      <c r="N80" s="20"/>
      <c r="O80" s="20"/>
      <c r="P80" s="20"/>
      <c r="Q80" s="20">
        <f>L80*K80</f>
        <v>2806650</v>
      </c>
      <c r="R80" s="15" t="s">
        <v>38</v>
      </c>
      <c r="S80" s="15"/>
      <c r="T80" s="15"/>
      <c r="U80" s="23">
        <v>35000</v>
      </c>
      <c r="V80" s="2">
        <f t="shared" si="3"/>
        <v>2551500</v>
      </c>
      <c r="W80" s="18" t="e">
        <f>#REF!*U80</f>
        <v>#REF!</v>
      </c>
      <c r="X80" s="18"/>
      <c r="Y80" s="23" t="e">
        <f t="shared" si="6"/>
        <v>#REF!</v>
      </c>
      <c r="Z80" s="23" t="e">
        <f t="shared" si="146"/>
        <v>#REF!</v>
      </c>
      <c r="AA80" s="23" t="e">
        <f t="shared" si="147"/>
        <v>#REF!</v>
      </c>
      <c r="AB80" s="23" t="e">
        <f t="shared" si="148"/>
        <v>#REF!</v>
      </c>
      <c r="AC80" s="40"/>
      <c r="AD80" s="40"/>
      <c r="AE80" s="40"/>
      <c r="AF80" s="40"/>
      <c r="AG80" s="24"/>
      <c r="AH80" s="24"/>
    </row>
    <row r="81" spans="1:34" ht="15" hidden="1" customHeight="1">
      <c r="A81" s="15">
        <v>3</v>
      </c>
      <c r="B81" s="15">
        <v>2</v>
      </c>
      <c r="C81" s="15">
        <v>3</v>
      </c>
      <c r="D81" s="15">
        <v>8</v>
      </c>
      <c r="E81" s="16">
        <v>80</v>
      </c>
      <c r="F81" s="15">
        <v>3</v>
      </c>
      <c r="G81" s="16">
        <v>1</v>
      </c>
      <c r="H81" s="17">
        <v>44.4</v>
      </c>
      <c r="I81" s="18">
        <v>18.899999999999999</v>
      </c>
      <c r="J81" s="18">
        <v>44.4</v>
      </c>
      <c r="K81" s="19">
        <v>45.5</v>
      </c>
      <c r="L81" s="2">
        <v>44500</v>
      </c>
      <c r="M81" s="2">
        <v>2000</v>
      </c>
      <c r="N81" s="20">
        <f t="shared" ref="N81:N88" si="164">L81-M81</f>
        <v>42500</v>
      </c>
      <c r="O81" s="20">
        <f t="shared" ref="O81:O88" si="165">N81-1000</f>
        <v>41500</v>
      </c>
      <c r="P81" s="20">
        <v>40500</v>
      </c>
      <c r="Q81" s="20">
        <f t="shared" ref="Q81:Q88" si="166">K81*P81</f>
        <v>1842750</v>
      </c>
      <c r="R81" s="15" t="s">
        <v>38</v>
      </c>
      <c r="S81" s="21"/>
      <c r="T81" s="21"/>
      <c r="U81" s="2">
        <v>41050</v>
      </c>
      <c r="V81" s="2">
        <f t="shared" si="3"/>
        <v>1867775</v>
      </c>
      <c r="W81" s="27">
        <f t="shared" ref="W81:W88" si="167">U81*K81</f>
        <v>1867775</v>
      </c>
      <c r="X81" s="27">
        <f t="shared" ref="X81:X88" si="168">W81/K81</f>
        <v>41050</v>
      </c>
      <c r="Y81" s="2" t="e">
        <f t="shared" si="6"/>
        <v>#REF!</v>
      </c>
      <c r="Z81" s="2" t="e">
        <f t="shared" si="146"/>
        <v>#REF!</v>
      </c>
      <c r="AA81" s="2" t="e">
        <f t="shared" si="147"/>
        <v>#REF!</v>
      </c>
      <c r="AB81" s="2" t="e">
        <f t="shared" si="148"/>
        <v>#REF!</v>
      </c>
      <c r="AC81" s="23">
        <f t="shared" ref="AC81:AC88" si="169">O81-3000</f>
        <v>38500</v>
      </c>
      <c r="AD81" s="23">
        <f t="shared" ref="AD81:AD88" si="170">AC81-(AC81*4.5%)-(AC81-X81)*18/118</f>
        <v>37156.483050847455</v>
      </c>
      <c r="AE81" s="23">
        <f t="shared" ref="AE81:AE88" si="171">AC81*K81</f>
        <v>1751750</v>
      </c>
      <c r="AF81" s="23">
        <f t="shared" ref="AF81:AF88" si="172">AD81*K81</f>
        <v>1690619.9788135593</v>
      </c>
      <c r="AG81" s="24"/>
      <c r="AH81" s="25">
        <f t="shared" ref="AH81:AH88" si="173">AC81-$AH$1</f>
        <v>8900</v>
      </c>
    </row>
    <row r="82" spans="1:34" ht="15" hidden="1" customHeight="1">
      <c r="A82" s="15">
        <v>3</v>
      </c>
      <c r="B82" s="15">
        <v>2</v>
      </c>
      <c r="C82" s="15">
        <v>4</v>
      </c>
      <c r="D82" s="15">
        <v>9</v>
      </c>
      <c r="E82" s="16">
        <v>81</v>
      </c>
      <c r="F82" s="15">
        <v>3</v>
      </c>
      <c r="G82" s="16">
        <v>1</v>
      </c>
      <c r="H82" s="6">
        <v>42.7</v>
      </c>
      <c r="I82" s="32">
        <v>18.899999999999999</v>
      </c>
      <c r="J82" s="18">
        <v>42.7</v>
      </c>
      <c r="K82" s="19">
        <v>43.8</v>
      </c>
      <c r="L82" s="2">
        <v>45000</v>
      </c>
      <c r="M82" s="2">
        <v>2000</v>
      </c>
      <c r="N82" s="20">
        <f t="shared" si="164"/>
        <v>43000</v>
      </c>
      <c r="O82" s="20">
        <f t="shared" si="165"/>
        <v>42000</v>
      </c>
      <c r="P82" s="20">
        <v>42000</v>
      </c>
      <c r="Q82" s="20">
        <f t="shared" si="166"/>
        <v>1839599.9999999998</v>
      </c>
      <c r="R82" s="15" t="s">
        <v>38</v>
      </c>
      <c r="S82" s="21"/>
      <c r="T82" s="21"/>
      <c r="U82" s="2">
        <v>41050</v>
      </c>
      <c r="V82" s="2">
        <f t="shared" si="3"/>
        <v>1797989.9999999998</v>
      </c>
      <c r="W82" s="27">
        <f t="shared" si="167"/>
        <v>1797989.9999999998</v>
      </c>
      <c r="X82" s="27">
        <f t="shared" si="168"/>
        <v>41050</v>
      </c>
      <c r="Y82" s="2" t="e">
        <f t="shared" si="6"/>
        <v>#REF!</v>
      </c>
      <c r="Z82" s="2" t="e">
        <f t="shared" si="146"/>
        <v>#REF!</v>
      </c>
      <c r="AA82" s="2" t="e">
        <f t="shared" si="147"/>
        <v>#REF!</v>
      </c>
      <c r="AB82" s="2" t="e">
        <f t="shared" si="148"/>
        <v>#REF!</v>
      </c>
      <c r="AC82" s="23">
        <f t="shared" si="169"/>
        <v>39000</v>
      </c>
      <c r="AD82" s="23">
        <f t="shared" si="170"/>
        <v>37557.711864406781</v>
      </c>
      <c r="AE82" s="23">
        <f t="shared" si="171"/>
        <v>1708200</v>
      </c>
      <c r="AF82" s="23">
        <f t="shared" si="172"/>
        <v>1645027.779661017</v>
      </c>
      <c r="AG82" s="24"/>
      <c r="AH82" s="25">
        <f t="shared" si="173"/>
        <v>9400</v>
      </c>
    </row>
    <row r="83" spans="1:34" ht="15" hidden="1" customHeight="1">
      <c r="A83" s="15">
        <v>3</v>
      </c>
      <c r="B83" s="15">
        <v>2</v>
      </c>
      <c r="C83" s="15">
        <v>5</v>
      </c>
      <c r="D83" s="15">
        <v>10</v>
      </c>
      <c r="E83" s="16">
        <v>82</v>
      </c>
      <c r="F83" s="15">
        <v>3</v>
      </c>
      <c r="G83" s="16">
        <v>1</v>
      </c>
      <c r="H83" s="17">
        <v>42.8</v>
      </c>
      <c r="I83" s="18">
        <v>18.399999999999999</v>
      </c>
      <c r="J83" s="18">
        <v>42.8</v>
      </c>
      <c r="K83" s="19">
        <v>44.6</v>
      </c>
      <c r="L83" s="2">
        <v>44000</v>
      </c>
      <c r="M83" s="2">
        <v>2000</v>
      </c>
      <c r="N83" s="20">
        <f t="shared" si="164"/>
        <v>42000</v>
      </c>
      <c r="O83" s="20">
        <f t="shared" si="165"/>
        <v>41000</v>
      </c>
      <c r="P83" s="20">
        <v>40000</v>
      </c>
      <c r="Q83" s="20">
        <f t="shared" si="166"/>
        <v>1784000</v>
      </c>
      <c r="R83" s="15" t="s">
        <v>38</v>
      </c>
      <c r="S83" s="21"/>
      <c r="T83" s="21"/>
      <c r="U83" s="2">
        <v>41050</v>
      </c>
      <c r="V83" s="2">
        <f t="shared" si="3"/>
        <v>1830830</v>
      </c>
      <c r="W83" s="27">
        <f t="shared" si="167"/>
        <v>1830830</v>
      </c>
      <c r="X83" s="27">
        <f t="shared" si="168"/>
        <v>41050</v>
      </c>
      <c r="Y83" s="2" t="e">
        <f t="shared" si="6"/>
        <v>#REF!</v>
      </c>
      <c r="Z83" s="2" t="e">
        <f t="shared" si="146"/>
        <v>#REF!</v>
      </c>
      <c r="AA83" s="2" t="e">
        <f t="shared" si="147"/>
        <v>#REF!</v>
      </c>
      <c r="AB83" s="2" t="e">
        <f t="shared" si="148"/>
        <v>#REF!</v>
      </c>
      <c r="AC83" s="23">
        <f t="shared" si="169"/>
        <v>38000</v>
      </c>
      <c r="AD83" s="23">
        <f t="shared" si="170"/>
        <v>36755.254237288136</v>
      </c>
      <c r="AE83" s="23">
        <f t="shared" si="171"/>
        <v>1694800</v>
      </c>
      <c r="AF83" s="23">
        <f t="shared" si="172"/>
        <v>1639284.338983051</v>
      </c>
      <c r="AG83" s="24"/>
      <c r="AH83" s="25">
        <f t="shared" si="173"/>
        <v>8400</v>
      </c>
    </row>
    <row r="84" spans="1:34" ht="15" hidden="1" customHeight="1">
      <c r="A84" s="15">
        <v>3</v>
      </c>
      <c r="B84" s="15">
        <v>2</v>
      </c>
      <c r="C84" s="15">
        <v>6</v>
      </c>
      <c r="D84" s="15">
        <v>11</v>
      </c>
      <c r="E84" s="16">
        <v>83</v>
      </c>
      <c r="F84" s="15">
        <v>3</v>
      </c>
      <c r="G84" s="16">
        <v>1</v>
      </c>
      <c r="H84" s="6">
        <v>44.9</v>
      </c>
      <c r="I84" s="32">
        <v>18.600000000000001</v>
      </c>
      <c r="J84" s="18">
        <v>44.9</v>
      </c>
      <c r="K84" s="19">
        <v>45.8</v>
      </c>
      <c r="L84" s="2">
        <v>46000</v>
      </c>
      <c r="M84" s="2">
        <v>2000</v>
      </c>
      <c r="N84" s="20">
        <f t="shared" si="164"/>
        <v>44000</v>
      </c>
      <c r="O84" s="20">
        <f t="shared" si="165"/>
        <v>43000</v>
      </c>
      <c r="P84" s="20">
        <v>56500</v>
      </c>
      <c r="Q84" s="20">
        <f t="shared" si="166"/>
        <v>2587700</v>
      </c>
      <c r="R84" s="15" t="s">
        <v>38</v>
      </c>
      <c r="S84" s="21"/>
      <c r="T84" s="21"/>
      <c r="U84" s="2">
        <v>41050</v>
      </c>
      <c r="V84" s="2">
        <f t="shared" si="3"/>
        <v>1880089.9999999998</v>
      </c>
      <c r="W84" s="27">
        <f t="shared" si="167"/>
        <v>1880089.9999999998</v>
      </c>
      <c r="X84" s="27">
        <f t="shared" si="168"/>
        <v>41050</v>
      </c>
      <c r="Y84" s="2" t="e">
        <f t="shared" si="6"/>
        <v>#REF!</v>
      </c>
      <c r="Z84" s="2" t="e">
        <f t="shared" si="146"/>
        <v>#REF!</v>
      </c>
      <c r="AA84" s="2" t="e">
        <f t="shared" si="147"/>
        <v>#REF!</v>
      </c>
      <c r="AB84" s="2" t="e">
        <f t="shared" si="148"/>
        <v>#REF!</v>
      </c>
      <c r="AC84" s="2">
        <f t="shared" si="169"/>
        <v>40000</v>
      </c>
      <c r="AD84" s="2">
        <f t="shared" si="170"/>
        <v>38360.169491525427</v>
      </c>
      <c r="AE84" s="2">
        <f t="shared" si="171"/>
        <v>1832000</v>
      </c>
      <c r="AF84" s="2">
        <f t="shared" si="172"/>
        <v>1756895.7627118644</v>
      </c>
      <c r="AG84" s="41"/>
      <c r="AH84" s="42">
        <f t="shared" si="173"/>
        <v>10400</v>
      </c>
    </row>
    <row r="85" spans="1:34" ht="15" customHeight="1">
      <c r="A85" s="21">
        <v>3</v>
      </c>
      <c r="B85" s="21">
        <v>1</v>
      </c>
      <c r="C85" s="21">
        <v>4</v>
      </c>
      <c r="D85" s="21">
        <v>4</v>
      </c>
      <c r="E85" s="358">
        <v>34</v>
      </c>
      <c r="F85" s="21">
        <v>8</v>
      </c>
      <c r="G85" s="351">
        <v>2</v>
      </c>
      <c r="H85" s="6">
        <v>69.900000000000006</v>
      </c>
      <c r="I85" s="32">
        <v>33.200000000000003</v>
      </c>
      <c r="J85" s="32">
        <v>69.900000000000006</v>
      </c>
      <c r="K85" s="354">
        <v>71</v>
      </c>
      <c r="L85" s="2">
        <v>44000</v>
      </c>
      <c r="M85" s="2">
        <v>2000</v>
      </c>
      <c r="N85" s="20">
        <f t="shared" si="164"/>
        <v>42000</v>
      </c>
      <c r="O85" s="20">
        <f t="shared" si="165"/>
        <v>41000</v>
      </c>
      <c r="P85" s="355">
        <v>70000</v>
      </c>
      <c r="Q85" s="355">
        <f t="shared" si="166"/>
        <v>4970000</v>
      </c>
      <c r="R85" s="21" t="s">
        <v>13</v>
      </c>
      <c r="S85" s="21"/>
      <c r="T85" s="21"/>
      <c r="U85" s="2">
        <v>41050</v>
      </c>
      <c r="V85" s="2">
        <f t="shared" si="3"/>
        <v>2914550</v>
      </c>
      <c r="W85" s="27">
        <f t="shared" si="167"/>
        <v>2914550</v>
      </c>
      <c r="X85" s="27">
        <f t="shared" si="168"/>
        <v>41050</v>
      </c>
      <c r="Y85" s="2" t="e">
        <f t="shared" si="6"/>
        <v>#REF!</v>
      </c>
      <c r="Z85" s="2" t="e">
        <f t="shared" si="146"/>
        <v>#REF!</v>
      </c>
      <c r="AA85" s="2" t="e">
        <f t="shared" si="147"/>
        <v>#REF!</v>
      </c>
      <c r="AB85" s="2" t="e">
        <f t="shared" si="148"/>
        <v>#REF!</v>
      </c>
      <c r="AC85" s="2">
        <f t="shared" si="169"/>
        <v>38000</v>
      </c>
      <c r="AD85" s="2">
        <f t="shared" si="170"/>
        <v>36755.254237288136</v>
      </c>
      <c r="AE85" s="2">
        <f t="shared" si="171"/>
        <v>2698000</v>
      </c>
      <c r="AF85" s="2">
        <f t="shared" si="172"/>
        <v>2609623.0508474577</v>
      </c>
      <c r="AH85" s="36">
        <f t="shared" si="173"/>
        <v>8400</v>
      </c>
    </row>
    <row r="86" spans="1:34" ht="15" customHeight="1">
      <c r="A86" s="21">
        <v>3</v>
      </c>
      <c r="B86" s="21">
        <v>1</v>
      </c>
      <c r="C86" s="21">
        <v>4</v>
      </c>
      <c r="D86" s="21">
        <v>4</v>
      </c>
      <c r="E86" s="358">
        <v>39</v>
      </c>
      <c r="F86" s="21">
        <v>9</v>
      </c>
      <c r="G86" s="352">
        <v>2</v>
      </c>
      <c r="H86" s="6">
        <v>69.900000000000006</v>
      </c>
      <c r="I86" s="32">
        <v>33.200000000000003</v>
      </c>
      <c r="J86" s="32">
        <v>69.900000000000006</v>
      </c>
      <c r="K86" s="354">
        <v>71</v>
      </c>
      <c r="L86" s="2">
        <v>44000</v>
      </c>
      <c r="M86" s="2">
        <v>2000</v>
      </c>
      <c r="N86" s="20">
        <f t="shared" si="164"/>
        <v>42000</v>
      </c>
      <c r="O86" s="20">
        <f t="shared" si="165"/>
        <v>41000</v>
      </c>
      <c r="P86" s="355">
        <v>70000</v>
      </c>
      <c r="Q86" s="355">
        <f t="shared" si="166"/>
        <v>4970000</v>
      </c>
      <c r="R86" s="21" t="s">
        <v>13</v>
      </c>
      <c r="S86" s="21"/>
      <c r="T86" s="21"/>
      <c r="U86" s="2">
        <v>41050</v>
      </c>
      <c r="V86" s="2">
        <f t="shared" si="3"/>
        <v>2914550</v>
      </c>
      <c r="W86" s="27">
        <f t="shared" si="167"/>
        <v>2914550</v>
      </c>
      <c r="X86" s="27">
        <f t="shared" si="168"/>
        <v>41050</v>
      </c>
      <c r="Y86" s="2" t="e">
        <f t="shared" si="6"/>
        <v>#REF!</v>
      </c>
      <c r="Z86" s="2" t="e">
        <f t="shared" si="146"/>
        <v>#REF!</v>
      </c>
      <c r="AA86" s="2" t="e">
        <f t="shared" si="147"/>
        <v>#REF!</v>
      </c>
      <c r="AB86" s="2" t="e">
        <f t="shared" si="148"/>
        <v>#REF!</v>
      </c>
      <c r="AC86" s="2">
        <f t="shared" si="169"/>
        <v>38000</v>
      </c>
      <c r="AD86" s="2">
        <f t="shared" si="170"/>
        <v>36755.254237288136</v>
      </c>
      <c r="AE86" s="2">
        <f t="shared" si="171"/>
        <v>2698000</v>
      </c>
      <c r="AF86" s="2">
        <f t="shared" si="172"/>
        <v>2609623.0508474577</v>
      </c>
      <c r="AH86" s="36">
        <f t="shared" si="173"/>
        <v>8400</v>
      </c>
    </row>
    <row r="87" spans="1:34" ht="15" hidden="1" customHeight="1">
      <c r="A87" s="21">
        <v>3</v>
      </c>
      <c r="B87" s="21">
        <v>1</v>
      </c>
      <c r="C87" s="21">
        <v>4</v>
      </c>
      <c r="D87" s="21">
        <v>4</v>
      </c>
      <c r="E87" s="358">
        <v>44</v>
      </c>
      <c r="F87" s="21">
        <v>10</v>
      </c>
      <c r="G87" s="352">
        <v>2</v>
      </c>
      <c r="H87" s="6">
        <v>69.900000000000006</v>
      </c>
      <c r="I87" s="32">
        <v>33.200000000000003</v>
      </c>
      <c r="J87" s="32">
        <v>69.900000000000006</v>
      </c>
      <c r="K87" s="354">
        <v>71</v>
      </c>
      <c r="L87" s="2">
        <v>44000</v>
      </c>
      <c r="M87" s="2">
        <v>2000</v>
      </c>
      <c r="N87" s="20">
        <f t="shared" si="164"/>
        <v>42000</v>
      </c>
      <c r="O87" s="20">
        <f t="shared" si="165"/>
        <v>41000</v>
      </c>
      <c r="P87" s="355">
        <v>66000</v>
      </c>
      <c r="Q87" s="355">
        <f t="shared" si="166"/>
        <v>4686000</v>
      </c>
      <c r="R87" s="21" t="s">
        <v>39</v>
      </c>
      <c r="S87" s="21"/>
      <c r="T87" s="21"/>
      <c r="U87" s="2">
        <v>41050</v>
      </c>
      <c r="V87" s="2">
        <f t="shared" si="3"/>
        <v>2914550</v>
      </c>
      <c r="W87" s="27">
        <f t="shared" si="167"/>
        <v>2914550</v>
      </c>
      <c r="X87" s="27">
        <f t="shared" si="168"/>
        <v>41050</v>
      </c>
      <c r="Y87" s="2" t="e">
        <f t="shared" si="6"/>
        <v>#REF!</v>
      </c>
      <c r="Z87" s="2" t="e">
        <f t="shared" si="146"/>
        <v>#REF!</v>
      </c>
      <c r="AA87" s="2" t="e">
        <f t="shared" si="147"/>
        <v>#REF!</v>
      </c>
      <c r="AB87" s="2" t="e">
        <f t="shared" si="148"/>
        <v>#REF!</v>
      </c>
      <c r="AC87" s="2">
        <f t="shared" si="169"/>
        <v>38000</v>
      </c>
      <c r="AD87" s="2">
        <f t="shared" si="170"/>
        <v>36755.254237288136</v>
      </c>
      <c r="AE87" s="2">
        <f t="shared" si="171"/>
        <v>2698000</v>
      </c>
      <c r="AF87" s="2">
        <f t="shared" si="172"/>
        <v>2609623.0508474577</v>
      </c>
      <c r="AH87" s="36">
        <f t="shared" si="173"/>
        <v>8400</v>
      </c>
    </row>
    <row r="88" spans="1:34" ht="15" hidden="1" customHeight="1">
      <c r="A88" s="15">
        <v>3</v>
      </c>
      <c r="B88" s="15">
        <v>2</v>
      </c>
      <c r="C88" s="15">
        <v>3</v>
      </c>
      <c r="D88" s="15">
        <v>8</v>
      </c>
      <c r="E88" s="16">
        <v>87</v>
      </c>
      <c r="F88" s="15">
        <v>4</v>
      </c>
      <c r="G88" s="26">
        <v>1</v>
      </c>
      <c r="H88" s="17">
        <v>46</v>
      </c>
      <c r="I88" s="18">
        <v>18.899999999999999</v>
      </c>
      <c r="J88" s="18">
        <v>46</v>
      </c>
      <c r="K88" s="19">
        <v>47.1</v>
      </c>
      <c r="L88" s="2">
        <v>44500</v>
      </c>
      <c r="M88" s="2">
        <v>2000</v>
      </c>
      <c r="N88" s="20">
        <f t="shared" si="164"/>
        <v>42500</v>
      </c>
      <c r="O88" s="20">
        <f t="shared" si="165"/>
        <v>41500</v>
      </c>
      <c r="P88" s="20">
        <v>40000</v>
      </c>
      <c r="Q88" s="20">
        <f t="shared" si="166"/>
        <v>1884000</v>
      </c>
      <c r="R88" s="15" t="s">
        <v>38</v>
      </c>
      <c r="S88" s="21"/>
      <c r="T88" s="21"/>
      <c r="U88" s="2">
        <v>41050</v>
      </c>
      <c r="V88" s="2">
        <f t="shared" si="3"/>
        <v>1933455</v>
      </c>
      <c r="W88" s="27">
        <f t="shared" si="167"/>
        <v>1933455</v>
      </c>
      <c r="X88" s="27">
        <f t="shared" si="168"/>
        <v>41050</v>
      </c>
      <c r="Y88" s="2" t="e">
        <f t="shared" si="6"/>
        <v>#REF!</v>
      </c>
      <c r="Z88" s="2" t="e">
        <f t="shared" si="146"/>
        <v>#REF!</v>
      </c>
      <c r="AA88" s="2" t="e">
        <f t="shared" si="147"/>
        <v>#REF!</v>
      </c>
      <c r="AB88" s="2" t="e">
        <f t="shared" si="148"/>
        <v>#REF!</v>
      </c>
      <c r="AC88" s="23">
        <f t="shared" si="169"/>
        <v>38500</v>
      </c>
      <c r="AD88" s="23">
        <f t="shared" si="170"/>
        <v>37156.483050847455</v>
      </c>
      <c r="AE88" s="23">
        <f t="shared" si="171"/>
        <v>1813350</v>
      </c>
      <c r="AF88" s="23">
        <f t="shared" si="172"/>
        <v>1750070.3516949152</v>
      </c>
      <c r="AG88" s="24"/>
      <c r="AH88" s="25">
        <f t="shared" si="173"/>
        <v>8900</v>
      </c>
    </row>
    <row r="89" spans="1:34" ht="15" hidden="1" customHeight="1">
      <c r="A89" s="15">
        <v>3</v>
      </c>
      <c r="B89" s="15">
        <v>2</v>
      </c>
      <c r="C89" s="15">
        <v>4</v>
      </c>
      <c r="D89" s="15">
        <v>9</v>
      </c>
      <c r="E89" s="16">
        <v>88</v>
      </c>
      <c r="F89" s="15">
        <v>4</v>
      </c>
      <c r="G89" s="26">
        <v>1</v>
      </c>
      <c r="H89" s="18">
        <v>41.3</v>
      </c>
      <c r="I89" s="18"/>
      <c r="J89" s="18"/>
      <c r="K89" s="19">
        <v>42.4</v>
      </c>
      <c r="L89" s="20">
        <v>39000</v>
      </c>
      <c r="M89" s="20"/>
      <c r="N89" s="20"/>
      <c r="O89" s="20"/>
      <c r="P89" s="20"/>
      <c r="Q89" s="20">
        <f>L89*K89</f>
        <v>1653600</v>
      </c>
      <c r="R89" s="15" t="s">
        <v>38</v>
      </c>
      <c r="S89" s="15"/>
      <c r="T89" s="15"/>
      <c r="U89" s="23">
        <v>35000</v>
      </c>
      <c r="V89" s="2">
        <f t="shared" si="3"/>
        <v>1484000</v>
      </c>
      <c r="W89" s="18" t="e">
        <f>#REF!*U89</f>
        <v>#REF!</v>
      </c>
      <c r="X89" s="18"/>
      <c r="Y89" s="23" t="e">
        <f t="shared" si="6"/>
        <v>#REF!</v>
      </c>
      <c r="Z89" s="23"/>
      <c r="AA89" s="23"/>
      <c r="AB89" s="23"/>
      <c r="AC89" s="40"/>
      <c r="AD89" s="40"/>
      <c r="AE89" s="40"/>
      <c r="AF89" s="40"/>
      <c r="AG89" s="24"/>
      <c r="AH89" s="24"/>
    </row>
    <row r="90" spans="1:34" ht="15" customHeight="1">
      <c r="A90" s="21">
        <v>3</v>
      </c>
      <c r="B90" s="21">
        <v>1</v>
      </c>
      <c r="C90" s="21">
        <v>4</v>
      </c>
      <c r="D90" s="21">
        <v>4</v>
      </c>
      <c r="E90" s="358">
        <v>49</v>
      </c>
      <c r="F90" s="21">
        <v>11</v>
      </c>
      <c r="G90" s="352">
        <v>2</v>
      </c>
      <c r="H90" s="6">
        <v>69.900000000000006</v>
      </c>
      <c r="I90" s="32">
        <v>33.200000000000003</v>
      </c>
      <c r="J90" s="32">
        <v>69.900000000000006</v>
      </c>
      <c r="K90" s="354">
        <v>71</v>
      </c>
      <c r="L90" s="2">
        <v>44000</v>
      </c>
      <c r="M90" s="2">
        <v>2000</v>
      </c>
      <c r="N90" s="20">
        <f t="shared" ref="N90:N94" si="174">L90-M90</f>
        <v>42000</v>
      </c>
      <c r="O90" s="20">
        <f t="shared" ref="O90:O94" si="175">N90-1000</f>
        <v>41000</v>
      </c>
      <c r="P90" s="355">
        <v>70000</v>
      </c>
      <c r="Q90" s="355">
        <f t="shared" ref="Q90:Q94" si="176">K90*P90</f>
        <v>4970000</v>
      </c>
      <c r="R90" s="21" t="s">
        <v>13</v>
      </c>
      <c r="S90" s="21"/>
      <c r="T90" s="21"/>
      <c r="U90" s="2">
        <v>41050</v>
      </c>
      <c r="V90" s="2">
        <f t="shared" si="3"/>
        <v>2914550</v>
      </c>
      <c r="W90" s="27">
        <f t="shared" ref="W90:W94" si="177">U90*K90</f>
        <v>2914550</v>
      </c>
      <c r="X90" s="27">
        <f t="shared" ref="X90:X94" si="178">W90/K90</f>
        <v>41050</v>
      </c>
      <c r="Y90" s="2" t="e">
        <f t="shared" si="6"/>
        <v>#REF!</v>
      </c>
      <c r="Z90" s="2" t="e">
        <f t="shared" ref="Z90:Z110" si="179">#REF!*$AA$1</f>
        <v>#REF!</v>
      </c>
      <c r="AA90" s="2" t="e">
        <f t="shared" ref="AA90:AA110" si="180">#REF!-Y90-Z90</f>
        <v>#REF!</v>
      </c>
      <c r="AB90" s="2" t="e">
        <f t="shared" ref="AB90:AB110" si="181">AA90/#REF!</f>
        <v>#REF!</v>
      </c>
      <c r="AC90" s="2">
        <f t="shared" ref="AC90:AC94" si="182">O90-3000</f>
        <v>38000</v>
      </c>
      <c r="AD90" s="2">
        <f t="shared" ref="AD90:AD94" si="183">AC90-(AC90*4.5%)-(AC90-X90)*18/118</f>
        <v>36755.254237288136</v>
      </c>
      <c r="AE90" s="2">
        <f t="shared" ref="AE90:AE94" si="184">AC90*K90</f>
        <v>2698000</v>
      </c>
      <c r="AF90" s="2">
        <f t="shared" ref="AF90:AF94" si="185">AD90*K90</f>
        <v>2609623.0508474577</v>
      </c>
      <c r="AH90" s="36">
        <f t="shared" ref="AH90:AH94" si="186">AC90-$AH$1</f>
        <v>8400</v>
      </c>
    </row>
    <row r="91" spans="1:34" ht="15" hidden="1" customHeight="1">
      <c r="A91" s="15">
        <v>3</v>
      </c>
      <c r="B91" s="15">
        <v>2</v>
      </c>
      <c r="C91" s="15">
        <v>6</v>
      </c>
      <c r="D91" s="15">
        <v>11</v>
      </c>
      <c r="E91" s="16">
        <v>90</v>
      </c>
      <c r="F91" s="15">
        <v>4</v>
      </c>
      <c r="G91" s="26">
        <v>1</v>
      </c>
      <c r="H91" s="6">
        <v>46.5</v>
      </c>
      <c r="I91" s="32">
        <v>18.600000000000001</v>
      </c>
      <c r="J91" s="18">
        <v>46.5</v>
      </c>
      <c r="K91" s="19">
        <v>47.4</v>
      </c>
      <c r="L91" s="2">
        <v>46000</v>
      </c>
      <c r="M91" s="2">
        <v>2000</v>
      </c>
      <c r="N91" s="20">
        <f t="shared" si="174"/>
        <v>44000</v>
      </c>
      <c r="O91" s="20">
        <f t="shared" si="175"/>
        <v>43000</v>
      </c>
      <c r="P91" s="20">
        <v>53000</v>
      </c>
      <c r="Q91" s="20">
        <f t="shared" si="176"/>
        <v>2512200</v>
      </c>
      <c r="R91" s="15" t="s">
        <v>38</v>
      </c>
      <c r="S91" s="21"/>
      <c r="T91" s="21"/>
      <c r="U91" s="2">
        <v>41050</v>
      </c>
      <c r="V91" s="2">
        <f t="shared" si="3"/>
        <v>1945770</v>
      </c>
      <c r="W91" s="27">
        <f t="shared" si="177"/>
        <v>1945770</v>
      </c>
      <c r="X91" s="27">
        <f t="shared" si="178"/>
        <v>41050</v>
      </c>
      <c r="Y91" s="2" t="e">
        <f t="shared" si="6"/>
        <v>#REF!</v>
      </c>
      <c r="Z91" s="2" t="e">
        <f t="shared" si="179"/>
        <v>#REF!</v>
      </c>
      <c r="AA91" s="2" t="e">
        <f t="shared" si="180"/>
        <v>#REF!</v>
      </c>
      <c r="AB91" s="2" t="e">
        <f t="shared" si="181"/>
        <v>#REF!</v>
      </c>
      <c r="AC91" s="2">
        <f t="shared" si="182"/>
        <v>40000</v>
      </c>
      <c r="AD91" s="2">
        <f t="shared" si="183"/>
        <v>38360.169491525427</v>
      </c>
      <c r="AE91" s="2">
        <f t="shared" si="184"/>
        <v>1896000</v>
      </c>
      <c r="AF91" s="2">
        <f t="shared" si="185"/>
        <v>1818272.0338983051</v>
      </c>
      <c r="AH91" s="36">
        <f t="shared" si="186"/>
        <v>10400</v>
      </c>
    </row>
    <row r="92" spans="1:34" ht="15" hidden="1" customHeight="1">
      <c r="A92" s="15">
        <v>3</v>
      </c>
      <c r="B92" s="15">
        <v>2</v>
      </c>
      <c r="C92" s="15">
        <v>7</v>
      </c>
      <c r="D92" s="15">
        <v>12</v>
      </c>
      <c r="E92" s="16">
        <v>91</v>
      </c>
      <c r="F92" s="15">
        <v>4</v>
      </c>
      <c r="G92" s="26">
        <v>1</v>
      </c>
      <c r="H92" s="17">
        <v>44.1</v>
      </c>
      <c r="I92" s="18">
        <v>19.3</v>
      </c>
      <c r="J92" s="18">
        <v>44.1</v>
      </c>
      <c r="K92" s="19">
        <v>45.5</v>
      </c>
      <c r="L92" s="2">
        <v>41000</v>
      </c>
      <c r="M92" s="2">
        <v>2000</v>
      </c>
      <c r="N92" s="20">
        <f t="shared" si="174"/>
        <v>39000</v>
      </c>
      <c r="O92" s="20">
        <f t="shared" si="175"/>
        <v>38000</v>
      </c>
      <c r="P92" s="20">
        <v>41500</v>
      </c>
      <c r="Q92" s="20">
        <f t="shared" si="176"/>
        <v>1888250</v>
      </c>
      <c r="R92" s="15" t="s">
        <v>38</v>
      </c>
      <c r="S92" s="21"/>
      <c r="T92" s="21"/>
      <c r="U92" s="2">
        <v>41050</v>
      </c>
      <c r="V92" s="2">
        <f t="shared" si="3"/>
        <v>1867775</v>
      </c>
      <c r="W92" s="27">
        <f t="shared" si="177"/>
        <v>1867775</v>
      </c>
      <c r="X92" s="27">
        <f t="shared" si="178"/>
        <v>41050</v>
      </c>
      <c r="Y92" s="2" t="e">
        <f t="shared" si="6"/>
        <v>#REF!</v>
      </c>
      <c r="Z92" s="2" t="e">
        <f t="shared" si="179"/>
        <v>#REF!</v>
      </c>
      <c r="AA92" s="2" t="e">
        <f t="shared" si="180"/>
        <v>#REF!</v>
      </c>
      <c r="AB92" s="2" t="e">
        <f t="shared" si="181"/>
        <v>#REF!</v>
      </c>
      <c r="AC92" s="23">
        <f t="shared" si="182"/>
        <v>35000</v>
      </c>
      <c r="AD92" s="23">
        <f t="shared" si="183"/>
        <v>34347.881355932201</v>
      </c>
      <c r="AE92" s="23">
        <f t="shared" si="184"/>
        <v>1592500</v>
      </c>
      <c r="AF92" s="23">
        <f t="shared" si="185"/>
        <v>1562828.6016949152</v>
      </c>
      <c r="AG92" s="24"/>
      <c r="AH92" s="25">
        <f t="shared" si="186"/>
        <v>5400</v>
      </c>
    </row>
    <row r="93" spans="1:34" ht="15" hidden="1" customHeight="1">
      <c r="A93" s="21">
        <v>3</v>
      </c>
      <c r="B93" s="21">
        <v>1</v>
      </c>
      <c r="C93" s="21">
        <v>4</v>
      </c>
      <c r="D93" s="21">
        <v>4</v>
      </c>
      <c r="E93" s="358">
        <v>54</v>
      </c>
      <c r="F93" s="21">
        <v>12</v>
      </c>
      <c r="G93" s="352">
        <v>2</v>
      </c>
      <c r="H93" s="6">
        <v>69.900000000000006</v>
      </c>
      <c r="I93" s="32">
        <v>33.200000000000003</v>
      </c>
      <c r="J93" s="32">
        <v>69.900000000000006</v>
      </c>
      <c r="K93" s="354">
        <v>71</v>
      </c>
      <c r="L93" s="2">
        <v>44000</v>
      </c>
      <c r="M93" s="2">
        <v>2000</v>
      </c>
      <c r="N93" s="19">
        <f t="shared" si="174"/>
        <v>42000</v>
      </c>
      <c r="O93" s="20">
        <f t="shared" si="175"/>
        <v>41000</v>
      </c>
      <c r="P93" s="355">
        <v>66000</v>
      </c>
      <c r="Q93" s="355">
        <f t="shared" si="176"/>
        <v>4686000</v>
      </c>
      <c r="R93" s="21" t="s">
        <v>39</v>
      </c>
      <c r="S93" s="21"/>
      <c r="T93" s="21"/>
      <c r="U93" s="2">
        <v>41050</v>
      </c>
      <c r="V93" s="2">
        <f t="shared" si="3"/>
        <v>2914550</v>
      </c>
      <c r="W93" s="27">
        <f t="shared" si="177"/>
        <v>2914550</v>
      </c>
      <c r="X93" s="27">
        <f t="shared" si="178"/>
        <v>41050</v>
      </c>
      <c r="Y93" s="2" t="e">
        <f t="shared" si="6"/>
        <v>#REF!</v>
      </c>
      <c r="Z93" s="2" t="e">
        <f t="shared" si="179"/>
        <v>#REF!</v>
      </c>
      <c r="AA93" s="2" t="e">
        <f t="shared" si="180"/>
        <v>#REF!</v>
      </c>
      <c r="AB93" s="2" t="e">
        <f t="shared" si="181"/>
        <v>#REF!</v>
      </c>
      <c r="AC93" s="2">
        <f t="shared" si="182"/>
        <v>38000</v>
      </c>
      <c r="AD93" s="2">
        <f t="shared" si="183"/>
        <v>36755.254237288136</v>
      </c>
      <c r="AE93" s="2">
        <f t="shared" si="184"/>
        <v>2698000</v>
      </c>
      <c r="AF93" s="2">
        <f t="shared" si="185"/>
        <v>2609623.0508474577</v>
      </c>
      <c r="AH93" s="36">
        <f t="shared" si="186"/>
        <v>8400</v>
      </c>
    </row>
    <row r="94" spans="1:34" ht="15" customHeight="1">
      <c r="A94" s="21">
        <v>3</v>
      </c>
      <c r="B94" s="21">
        <v>1</v>
      </c>
      <c r="C94" s="21">
        <v>4</v>
      </c>
      <c r="D94" s="21">
        <v>4</v>
      </c>
      <c r="E94" s="359">
        <v>59</v>
      </c>
      <c r="F94" s="21">
        <v>13</v>
      </c>
      <c r="G94" s="352">
        <v>2</v>
      </c>
      <c r="H94" s="6">
        <v>69.900000000000006</v>
      </c>
      <c r="I94" s="32">
        <v>33.200000000000003</v>
      </c>
      <c r="J94" s="32">
        <v>69.900000000000006</v>
      </c>
      <c r="K94" s="354">
        <v>71</v>
      </c>
      <c r="L94" s="2">
        <v>44000</v>
      </c>
      <c r="M94" s="2">
        <v>2000</v>
      </c>
      <c r="N94" s="20">
        <f t="shared" si="174"/>
        <v>42000</v>
      </c>
      <c r="O94" s="20">
        <f t="shared" si="175"/>
        <v>41000</v>
      </c>
      <c r="P94" s="355">
        <v>70000</v>
      </c>
      <c r="Q94" s="355">
        <f t="shared" si="176"/>
        <v>4970000</v>
      </c>
      <c r="R94" s="21" t="s">
        <v>13</v>
      </c>
      <c r="S94" s="21"/>
      <c r="T94" s="21"/>
      <c r="U94" s="2">
        <v>41050</v>
      </c>
      <c r="V94" s="2">
        <f t="shared" si="3"/>
        <v>2914550</v>
      </c>
      <c r="W94" s="27">
        <f t="shared" si="177"/>
        <v>2914550</v>
      </c>
      <c r="X94" s="27">
        <f t="shared" si="178"/>
        <v>41050</v>
      </c>
      <c r="Y94" s="2" t="e">
        <f t="shared" si="6"/>
        <v>#REF!</v>
      </c>
      <c r="Z94" s="2" t="e">
        <f t="shared" si="179"/>
        <v>#REF!</v>
      </c>
      <c r="AA94" s="2" t="e">
        <f t="shared" si="180"/>
        <v>#REF!</v>
      </c>
      <c r="AB94" s="2" t="e">
        <f t="shared" si="181"/>
        <v>#REF!</v>
      </c>
      <c r="AC94" s="2">
        <f t="shared" si="182"/>
        <v>38000</v>
      </c>
      <c r="AD94" s="2">
        <f t="shared" si="183"/>
        <v>36755.254237288136</v>
      </c>
      <c r="AE94" s="2">
        <f t="shared" si="184"/>
        <v>2698000</v>
      </c>
      <c r="AF94" s="2">
        <f t="shared" si="185"/>
        <v>2609623.0508474577</v>
      </c>
      <c r="AH94" s="36">
        <f t="shared" si="186"/>
        <v>8400</v>
      </c>
    </row>
    <row r="95" spans="1:34" ht="15" hidden="1" customHeight="1">
      <c r="A95" s="15">
        <v>3</v>
      </c>
      <c r="B95" s="15">
        <v>2</v>
      </c>
      <c r="C95" s="15">
        <v>3</v>
      </c>
      <c r="D95" s="15">
        <v>8</v>
      </c>
      <c r="E95" s="16">
        <v>94</v>
      </c>
      <c r="F95" s="15">
        <v>5</v>
      </c>
      <c r="G95" s="26">
        <v>1</v>
      </c>
      <c r="H95" s="18">
        <v>43</v>
      </c>
      <c r="I95" s="18"/>
      <c r="J95" s="18"/>
      <c r="K95" s="19">
        <v>44.1</v>
      </c>
      <c r="L95" s="20">
        <v>39000</v>
      </c>
      <c r="M95" s="20"/>
      <c r="N95" s="20"/>
      <c r="O95" s="20"/>
      <c r="P95" s="20"/>
      <c r="Q95" s="20">
        <f>L95*K95</f>
        <v>1719900</v>
      </c>
      <c r="R95" s="15" t="s">
        <v>38</v>
      </c>
      <c r="S95" s="15"/>
      <c r="T95" s="15"/>
      <c r="U95" s="23">
        <v>35000</v>
      </c>
      <c r="V95" s="2">
        <f t="shared" si="3"/>
        <v>1543500</v>
      </c>
      <c r="W95" s="18" t="e">
        <f>#REF!*U95</f>
        <v>#REF!</v>
      </c>
      <c r="X95" s="18"/>
      <c r="Y95" s="23" t="e">
        <f t="shared" si="6"/>
        <v>#REF!</v>
      </c>
      <c r="Z95" s="23" t="e">
        <f t="shared" si="179"/>
        <v>#REF!</v>
      </c>
      <c r="AA95" s="23" t="e">
        <f t="shared" si="180"/>
        <v>#REF!</v>
      </c>
      <c r="AB95" s="23" t="e">
        <f t="shared" si="181"/>
        <v>#REF!</v>
      </c>
      <c r="AC95" s="40"/>
      <c r="AD95" s="40"/>
      <c r="AE95" s="40"/>
      <c r="AF95" s="40"/>
      <c r="AG95" s="24"/>
      <c r="AH95" s="24"/>
    </row>
    <row r="96" spans="1:34" ht="15" customHeight="1">
      <c r="A96" s="21">
        <v>3</v>
      </c>
      <c r="B96" s="21">
        <v>1</v>
      </c>
      <c r="C96" s="21">
        <v>4</v>
      </c>
      <c r="D96" s="21">
        <v>4</v>
      </c>
      <c r="E96" s="359">
        <v>69</v>
      </c>
      <c r="F96" s="21">
        <v>15</v>
      </c>
      <c r="G96" s="352">
        <v>2</v>
      </c>
      <c r="H96" s="6">
        <v>69.900000000000006</v>
      </c>
      <c r="I96" s="32">
        <v>33.200000000000003</v>
      </c>
      <c r="J96" s="32">
        <v>69.900000000000006</v>
      </c>
      <c r="K96" s="354">
        <v>71</v>
      </c>
      <c r="L96" s="2">
        <v>44000</v>
      </c>
      <c r="M96" s="2">
        <v>2000</v>
      </c>
      <c r="N96" s="20">
        <f t="shared" ref="N96:N107" si="187">L96-M96</f>
        <v>42000</v>
      </c>
      <c r="O96" s="20">
        <f t="shared" ref="O96:O107" si="188">N96-1000</f>
        <v>41000</v>
      </c>
      <c r="P96" s="355">
        <v>70000</v>
      </c>
      <c r="Q96" s="355">
        <f t="shared" ref="Q96:Q107" si="189">K96*P96</f>
        <v>4970000</v>
      </c>
      <c r="R96" s="21" t="s">
        <v>13</v>
      </c>
      <c r="S96" s="21"/>
      <c r="T96" s="21"/>
      <c r="U96" s="2">
        <v>41050</v>
      </c>
      <c r="V96" s="2">
        <f t="shared" si="3"/>
        <v>2914550</v>
      </c>
      <c r="W96" s="27">
        <f t="shared" ref="W96:W107" si="190">U96*K96</f>
        <v>2914550</v>
      </c>
      <c r="X96" s="27">
        <f t="shared" ref="X96:X107" si="191">W96/K96</f>
        <v>41050</v>
      </c>
      <c r="Y96" s="2" t="e">
        <f t="shared" si="6"/>
        <v>#REF!</v>
      </c>
      <c r="Z96" s="2" t="e">
        <f t="shared" si="179"/>
        <v>#REF!</v>
      </c>
      <c r="AA96" s="2" t="e">
        <f t="shared" si="180"/>
        <v>#REF!</v>
      </c>
      <c r="AB96" s="2" t="e">
        <f t="shared" si="181"/>
        <v>#REF!</v>
      </c>
      <c r="AC96" s="2">
        <f t="shared" ref="AC96:AC107" si="192">O96-3000</f>
        <v>38000</v>
      </c>
      <c r="AD96" s="2">
        <f t="shared" ref="AD96:AD107" si="193">AC96-(AC96*4.5%)-(AC96-X96)*18/118</f>
        <v>36755.254237288136</v>
      </c>
      <c r="AE96" s="2">
        <f t="shared" ref="AE96:AE107" si="194">AC96*K96</f>
        <v>2698000</v>
      </c>
      <c r="AF96" s="2">
        <f t="shared" ref="AF96:AF107" si="195">AD96*K96</f>
        <v>2609623.0508474577</v>
      </c>
      <c r="AH96" s="36">
        <f t="shared" ref="AH96:AH107" si="196">AC96-$AH$1</f>
        <v>8400</v>
      </c>
    </row>
    <row r="97" spans="1:34" ht="15" hidden="1" customHeight="1">
      <c r="A97" s="15">
        <v>3</v>
      </c>
      <c r="B97" s="15">
        <v>2</v>
      </c>
      <c r="C97" s="15">
        <v>5</v>
      </c>
      <c r="D97" s="15">
        <v>10</v>
      </c>
      <c r="E97" s="16">
        <v>96</v>
      </c>
      <c r="F97" s="15">
        <v>5</v>
      </c>
      <c r="G97" s="26">
        <v>1</v>
      </c>
      <c r="H97" s="6">
        <v>42.8</v>
      </c>
      <c r="I97" s="32">
        <v>18.399999999999999</v>
      </c>
      <c r="J97" s="18">
        <v>42.8</v>
      </c>
      <c r="K97" s="19">
        <v>44.6</v>
      </c>
      <c r="L97" s="2">
        <v>44000</v>
      </c>
      <c r="M97" s="2">
        <v>2000</v>
      </c>
      <c r="N97" s="20">
        <f t="shared" si="187"/>
        <v>42000</v>
      </c>
      <c r="O97" s="20">
        <f t="shared" si="188"/>
        <v>41000</v>
      </c>
      <c r="P97" s="20">
        <f>'Шахматка '!AE79</f>
        <v>62500</v>
      </c>
      <c r="Q97" s="20">
        <f t="shared" si="189"/>
        <v>2787500</v>
      </c>
      <c r="R97" s="15" t="s">
        <v>38</v>
      </c>
      <c r="S97" s="21"/>
      <c r="T97" s="21"/>
      <c r="U97" s="2">
        <v>41050</v>
      </c>
      <c r="V97" s="2">
        <f t="shared" si="3"/>
        <v>1830830</v>
      </c>
      <c r="W97" s="27">
        <f t="shared" si="190"/>
        <v>1830830</v>
      </c>
      <c r="X97" s="27">
        <f t="shared" si="191"/>
        <v>41050</v>
      </c>
      <c r="Y97" s="2" t="e">
        <f t="shared" si="6"/>
        <v>#REF!</v>
      </c>
      <c r="Z97" s="2" t="e">
        <f t="shared" si="179"/>
        <v>#REF!</v>
      </c>
      <c r="AA97" s="2" t="e">
        <f t="shared" si="180"/>
        <v>#REF!</v>
      </c>
      <c r="AB97" s="2" t="e">
        <f t="shared" si="181"/>
        <v>#REF!</v>
      </c>
      <c r="AC97" s="2">
        <f t="shared" si="192"/>
        <v>38000</v>
      </c>
      <c r="AD97" s="2">
        <f t="shared" si="193"/>
        <v>36755.254237288136</v>
      </c>
      <c r="AE97" s="2">
        <f t="shared" si="194"/>
        <v>1694800</v>
      </c>
      <c r="AF97" s="2">
        <f t="shared" si="195"/>
        <v>1639284.338983051</v>
      </c>
      <c r="AG97" s="41"/>
      <c r="AH97" s="42">
        <f t="shared" si="196"/>
        <v>8400</v>
      </c>
    </row>
    <row r="98" spans="1:34" ht="15" hidden="1" customHeight="1">
      <c r="A98" s="15">
        <v>3</v>
      </c>
      <c r="B98" s="15">
        <v>2</v>
      </c>
      <c r="C98" s="15">
        <v>6</v>
      </c>
      <c r="D98" s="15">
        <v>11</v>
      </c>
      <c r="E98" s="16">
        <v>97</v>
      </c>
      <c r="F98" s="15">
        <v>5</v>
      </c>
      <c r="G98" s="16">
        <v>1</v>
      </c>
      <c r="H98" s="17">
        <v>46.5</v>
      </c>
      <c r="I98" s="18">
        <v>18.600000000000001</v>
      </c>
      <c r="J98" s="18">
        <v>46.5</v>
      </c>
      <c r="K98" s="19">
        <v>47.4</v>
      </c>
      <c r="L98" s="2">
        <v>46000</v>
      </c>
      <c r="M98" s="2">
        <v>2000</v>
      </c>
      <c r="N98" s="20">
        <f t="shared" si="187"/>
        <v>44000</v>
      </c>
      <c r="O98" s="20">
        <f t="shared" si="188"/>
        <v>43000</v>
      </c>
      <c r="P98" s="20">
        <v>42500</v>
      </c>
      <c r="Q98" s="20">
        <f t="shared" si="189"/>
        <v>2014500</v>
      </c>
      <c r="R98" s="15" t="s">
        <v>38</v>
      </c>
      <c r="S98" s="21"/>
      <c r="T98" s="21"/>
      <c r="U98" s="2">
        <v>41050</v>
      </c>
      <c r="V98" s="2">
        <f t="shared" si="3"/>
        <v>1945770</v>
      </c>
      <c r="W98" s="27">
        <f t="shared" si="190"/>
        <v>1945770</v>
      </c>
      <c r="X98" s="27">
        <f t="shared" si="191"/>
        <v>41050</v>
      </c>
      <c r="Y98" s="2" t="e">
        <f t="shared" si="6"/>
        <v>#REF!</v>
      </c>
      <c r="Z98" s="2" t="e">
        <f t="shared" si="179"/>
        <v>#REF!</v>
      </c>
      <c r="AA98" s="2" t="e">
        <f t="shared" si="180"/>
        <v>#REF!</v>
      </c>
      <c r="AB98" s="2" t="e">
        <f t="shared" si="181"/>
        <v>#REF!</v>
      </c>
      <c r="AC98" s="23">
        <f t="shared" si="192"/>
        <v>40000</v>
      </c>
      <c r="AD98" s="23">
        <f t="shared" si="193"/>
        <v>38360.169491525427</v>
      </c>
      <c r="AE98" s="23">
        <f t="shared" si="194"/>
        <v>1896000</v>
      </c>
      <c r="AF98" s="23">
        <f t="shared" si="195"/>
        <v>1818272.0338983051</v>
      </c>
      <c r="AG98" s="24"/>
      <c r="AH98" s="25">
        <f t="shared" si="196"/>
        <v>10400</v>
      </c>
    </row>
    <row r="99" spans="1:34" ht="15" hidden="1" customHeight="1">
      <c r="A99" s="15">
        <v>3</v>
      </c>
      <c r="B99" s="15">
        <v>2</v>
      </c>
      <c r="C99" s="15">
        <v>7</v>
      </c>
      <c r="D99" s="15">
        <v>12</v>
      </c>
      <c r="E99" s="16">
        <v>98</v>
      </c>
      <c r="F99" s="15">
        <v>5</v>
      </c>
      <c r="G99" s="26">
        <v>1</v>
      </c>
      <c r="H99" s="4">
        <v>44.1</v>
      </c>
      <c r="I99" s="55">
        <v>19.3</v>
      </c>
      <c r="J99" s="18">
        <v>44.1</v>
      </c>
      <c r="K99" s="19">
        <v>45.5</v>
      </c>
      <c r="L99" s="5">
        <v>41000</v>
      </c>
      <c r="M99" s="5">
        <v>2000</v>
      </c>
      <c r="N99" s="10">
        <f t="shared" si="187"/>
        <v>39000</v>
      </c>
      <c r="O99" s="10">
        <f t="shared" si="188"/>
        <v>38000</v>
      </c>
      <c r="P99" s="20">
        <v>43500</v>
      </c>
      <c r="Q99" s="20">
        <f t="shared" si="189"/>
        <v>1979250</v>
      </c>
      <c r="R99" s="15" t="s">
        <v>38</v>
      </c>
      <c r="S99" s="53"/>
      <c r="T99" s="53"/>
      <c r="U99" s="5">
        <v>41050</v>
      </c>
      <c r="V99" s="5">
        <f t="shared" si="3"/>
        <v>1867775</v>
      </c>
      <c r="W99" s="28">
        <f t="shared" si="190"/>
        <v>1867775</v>
      </c>
      <c r="X99" s="28">
        <f t="shared" si="191"/>
        <v>41050</v>
      </c>
      <c r="Y99" s="5" t="e">
        <f t="shared" si="6"/>
        <v>#REF!</v>
      </c>
      <c r="Z99" s="5" t="e">
        <f t="shared" si="179"/>
        <v>#REF!</v>
      </c>
      <c r="AA99" s="5" t="e">
        <f t="shared" si="180"/>
        <v>#REF!</v>
      </c>
      <c r="AB99" s="5" t="e">
        <f t="shared" si="181"/>
        <v>#REF!</v>
      </c>
      <c r="AC99" s="23">
        <f t="shared" si="192"/>
        <v>35000</v>
      </c>
      <c r="AD99" s="23">
        <f t="shared" si="193"/>
        <v>34347.881355932201</v>
      </c>
      <c r="AE99" s="23">
        <f t="shared" si="194"/>
        <v>1592500</v>
      </c>
      <c r="AF99" s="23">
        <f t="shared" si="195"/>
        <v>1562828.6016949152</v>
      </c>
      <c r="AG99" s="24"/>
      <c r="AH99" s="25">
        <f t="shared" si="196"/>
        <v>5400</v>
      </c>
    </row>
    <row r="100" spans="1:34" ht="15" hidden="1" customHeight="1">
      <c r="A100" s="15">
        <v>3</v>
      </c>
      <c r="B100" s="15">
        <v>2</v>
      </c>
      <c r="C100" s="15">
        <v>1</v>
      </c>
      <c r="D100" s="15">
        <v>6</v>
      </c>
      <c r="E100" s="16">
        <v>99</v>
      </c>
      <c r="F100" s="15">
        <v>6</v>
      </c>
      <c r="G100" s="26">
        <v>1</v>
      </c>
      <c r="H100" s="17">
        <v>46.5</v>
      </c>
      <c r="I100" s="18">
        <v>19.3</v>
      </c>
      <c r="J100" s="18">
        <v>46.5</v>
      </c>
      <c r="K100" s="19">
        <v>47.9</v>
      </c>
      <c r="L100" s="2">
        <v>43000</v>
      </c>
      <c r="M100" s="2">
        <v>2000</v>
      </c>
      <c r="N100" s="20">
        <f t="shared" si="187"/>
        <v>41000</v>
      </c>
      <c r="O100" s="20">
        <f t="shared" si="188"/>
        <v>40000</v>
      </c>
      <c r="P100" s="20">
        <v>38500</v>
      </c>
      <c r="Q100" s="20">
        <f t="shared" si="189"/>
        <v>1844150</v>
      </c>
      <c r="R100" s="15" t="s">
        <v>38</v>
      </c>
      <c r="S100" s="21"/>
      <c r="T100" s="21"/>
      <c r="U100" s="2">
        <v>41050</v>
      </c>
      <c r="V100" s="2">
        <f t="shared" si="3"/>
        <v>1966295</v>
      </c>
      <c r="W100" s="27">
        <f t="shared" si="190"/>
        <v>1966295</v>
      </c>
      <c r="X100" s="27">
        <f t="shared" si="191"/>
        <v>41050</v>
      </c>
      <c r="Y100" s="2" t="e">
        <f t="shared" si="6"/>
        <v>#REF!</v>
      </c>
      <c r="Z100" s="2" t="e">
        <f t="shared" si="179"/>
        <v>#REF!</v>
      </c>
      <c r="AA100" s="2" t="e">
        <f t="shared" si="180"/>
        <v>#REF!</v>
      </c>
      <c r="AB100" s="2" t="e">
        <f t="shared" si="181"/>
        <v>#REF!</v>
      </c>
      <c r="AC100" s="23">
        <f t="shared" si="192"/>
        <v>37000</v>
      </c>
      <c r="AD100" s="23">
        <f t="shared" si="193"/>
        <v>35952.796610169491</v>
      </c>
      <c r="AE100" s="23">
        <f t="shared" si="194"/>
        <v>1772300</v>
      </c>
      <c r="AF100" s="23">
        <f t="shared" si="195"/>
        <v>1722138.9576271186</v>
      </c>
      <c r="AG100" s="24"/>
      <c r="AH100" s="25">
        <f t="shared" si="196"/>
        <v>7400</v>
      </c>
    </row>
    <row r="101" spans="1:34" ht="15" hidden="1" customHeight="1">
      <c r="A101" s="29">
        <v>3</v>
      </c>
      <c r="B101" s="29">
        <v>2</v>
      </c>
      <c r="C101" s="29">
        <v>2</v>
      </c>
      <c r="D101" s="29">
        <v>7</v>
      </c>
      <c r="E101" s="30">
        <v>86</v>
      </c>
      <c r="F101" s="29">
        <v>4</v>
      </c>
      <c r="G101" s="30">
        <v>2</v>
      </c>
      <c r="H101" s="6">
        <v>71.2</v>
      </c>
      <c r="I101" s="32">
        <v>34.9</v>
      </c>
      <c r="J101" s="33">
        <v>71.2</v>
      </c>
      <c r="K101" s="34">
        <v>75</v>
      </c>
      <c r="L101" s="2">
        <v>44500</v>
      </c>
      <c r="M101" s="2">
        <v>2000</v>
      </c>
      <c r="N101" s="20">
        <f t="shared" si="187"/>
        <v>42500</v>
      </c>
      <c r="O101" s="20">
        <f t="shared" si="188"/>
        <v>41500</v>
      </c>
      <c r="P101" s="35">
        <v>54000</v>
      </c>
      <c r="Q101" s="35">
        <f t="shared" si="189"/>
        <v>4050000</v>
      </c>
      <c r="R101" s="29" t="s">
        <v>39</v>
      </c>
      <c r="S101" s="21"/>
      <c r="T101" s="21"/>
      <c r="U101" s="2">
        <v>41050</v>
      </c>
      <c r="V101" s="2">
        <f t="shared" si="3"/>
        <v>3078750</v>
      </c>
      <c r="W101" s="27">
        <f t="shared" si="190"/>
        <v>3078750</v>
      </c>
      <c r="X101" s="27">
        <f t="shared" si="191"/>
        <v>41050</v>
      </c>
      <c r="Y101" s="2" t="e">
        <f t="shared" si="6"/>
        <v>#REF!</v>
      </c>
      <c r="Z101" s="2" t="e">
        <f t="shared" si="179"/>
        <v>#REF!</v>
      </c>
      <c r="AA101" s="2" t="e">
        <f t="shared" si="180"/>
        <v>#REF!</v>
      </c>
      <c r="AB101" s="2" t="e">
        <f t="shared" si="181"/>
        <v>#REF!</v>
      </c>
      <c r="AC101" s="2">
        <f t="shared" si="192"/>
        <v>38500</v>
      </c>
      <c r="AD101" s="2">
        <f t="shared" si="193"/>
        <v>37156.483050847455</v>
      </c>
      <c r="AE101" s="2">
        <f t="shared" si="194"/>
        <v>2887500</v>
      </c>
      <c r="AF101" s="2">
        <f t="shared" si="195"/>
        <v>2786736.2288135593</v>
      </c>
      <c r="AH101" s="36">
        <f t="shared" si="196"/>
        <v>8900</v>
      </c>
    </row>
    <row r="102" spans="1:34" ht="15" hidden="1" customHeight="1">
      <c r="A102" s="15">
        <v>3</v>
      </c>
      <c r="B102" s="15">
        <v>2</v>
      </c>
      <c r="C102" s="15">
        <v>3</v>
      </c>
      <c r="D102" s="15">
        <v>8</v>
      </c>
      <c r="E102" s="16">
        <v>101</v>
      </c>
      <c r="F102" s="15">
        <v>6</v>
      </c>
      <c r="G102" s="26">
        <v>1</v>
      </c>
      <c r="H102" s="17">
        <v>46</v>
      </c>
      <c r="I102" s="18">
        <v>18.899999999999999</v>
      </c>
      <c r="J102" s="18">
        <v>46</v>
      </c>
      <c r="K102" s="19">
        <v>47.1</v>
      </c>
      <c r="L102" s="2">
        <v>44500</v>
      </c>
      <c r="M102" s="2">
        <v>2000</v>
      </c>
      <c r="N102" s="20">
        <f t="shared" si="187"/>
        <v>42500</v>
      </c>
      <c r="O102" s="20">
        <f t="shared" si="188"/>
        <v>41500</v>
      </c>
      <c r="P102" s="20">
        <v>40500</v>
      </c>
      <c r="Q102" s="20">
        <f t="shared" si="189"/>
        <v>1907550</v>
      </c>
      <c r="R102" s="15" t="s">
        <v>38</v>
      </c>
      <c r="S102" s="21"/>
      <c r="T102" s="21"/>
      <c r="U102" s="2">
        <v>41050</v>
      </c>
      <c r="V102" s="2">
        <f t="shared" si="3"/>
        <v>1933455</v>
      </c>
      <c r="W102" s="27">
        <f t="shared" si="190"/>
        <v>1933455</v>
      </c>
      <c r="X102" s="27">
        <f t="shared" si="191"/>
        <v>41050</v>
      </c>
      <c r="Y102" s="2" t="e">
        <f t="shared" si="6"/>
        <v>#REF!</v>
      </c>
      <c r="Z102" s="2" t="e">
        <f t="shared" si="179"/>
        <v>#REF!</v>
      </c>
      <c r="AA102" s="2" t="e">
        <f t="shared" si="180"/>
        <v>#REF!</v>
      </c>
      <c r="AB102" s="2" t="e">
        <f t="shared" si="181"/>
        <v>#REF!</v>
      </c>
      <c r="AC102" s="23">
        <f t="shared" si="192"/>
        <v>38500</v>
      </c>
      <c r="AD102" s="23">
        <f t="shared" si="193"/>
        <v>37156.483050847455</v>
      </c>
      <c r="AE102" s="23">
        <f t="shared" si="194"/>
        <v>1813350</v>
      </c>
      <c r="AF102" s="23">
        <f t="shared" si="195"/>
        <v>1750070.3516949152</v>
      </c>
      <c r="AG102" s="24"/>
      <c r="AH102" s="25">
        <f t="shared" si="196"/>
        <v>8900</v>
      </c>
    </row>
    <row r="103" spans="1:34" ht="15" hidden="1" customHeight="1">
      <c r="A103" s="29">
        <v>3</v>
      </c>
      <c r="B103" s="29">
        <v>2</v>
      </c>
      <c r="C103" s="29">
        <v>2</v>
      </c>
      <c r="D103" s="29">
        <v>7</v>
      </c>
      <c r="E103" s="30">
        <v>93</v>
      </c>
      <c r="F103" s="29">
        <v>5</v>
      </c>
      <c r="G103" s="31">
        <v>2</v>
      </c>
      <c r="H103" s="6">
        <v>71.2</v>
      </c>
      <c r="I103" s="32">
        <v>34.9</v>
      </c>
      <c r="J103" s="33">
        <v>71.2</v>
      </c>
      <c r="K103" s="34">
        <v>75</v>
      </c>
      <c r="L103" s="2">
        <v>44500</v>
      </c>
      <c r="M103" s="2">
        <v>2000</v>
      </c>
      <c r="N103" s="20">
        <f t="shared" si="187"/>
        <v>42500</v>
      </c>
      <c r="O103" s="20">
        <f t="shared" si="188"/>
        <v>41500</v>
      </c>
      <c r="P103" s="35">
        <v>53500</v>
      </c>
      <c r="Q103" s="35">
        <f t="shared" si="189"/>
        <v>4012500</v>
      </c>
      <c r="R103" s="29" t="s">
        <v>39</v>
      </c>
      <c r="S103" s="21"/>
      <c r="T103" s="21"/>
      <c r="U103" s="2">
        <v>41050</v>
      </c>
      <c r="V103" s="2">
        <f t="shared" si="3"/>
        <v>3078750</v>
      </c>
      <c r="W103" s="27">
        <f t="shared" si="190"/>
        <v>3078750</v>
      </c>
      <c r="X103" s="27">
        <f t="shared" si="191"/>
        <v>41050</v>
      </c>
      <c r="Y103" s="2" t="e">
        <f t="shared" si="6"/>
        <v>#REF!</v>
      </c>
      <c r="Z103" s="2" t="e">
        <f t="shared" si="179"/>
        <v>#REF!</v>
      </c>
      <c r="AA103" s="2" t="e">
        <f t="shared" si="180"/>
        <v>#REF!</v>
      </c>
      <c r="AB103" s="2" t="e">
        <f t="shared" si="181"/>
        <v>#REF!</v>
      </c>
      <c r="AC103" s="2">
        <f t="shared" si="192"/>
        <v>38500</v>
      </c>
      <c r="AD103" s="2">
        <f t="shared" si="193"/>
        <v>37156.483050847455</v>
      </c>
      <c r="AE103" s="2">
        <f t="shared" si="194"/>
        <v>2887500</v>
      </c>
      <c r="AF103" s="2">
        <f t="shared" si="195"/>
        <v>2786736.2288135593</v>
      </c>
      <c r="AG103" s="41"/>
      <c r="AH103" s="42">
        <f t="shared" si="196"/>
        <v>8900</v>
      </c>
    </row>
    <row r="104" spans="1:34" ht="15" hidden="1" customHeight="1">
      <c r="A104" s="15">
        <v>3</v>
      </c>
      <c r="B104" s="15">
        <v>2</v>
      </c>
      <c r="C104" s="15">
        <v>5</v>
      </c>
      <c r="D104" s="15">
        <v>10</v>
      </c>
      <c r="E104" s="16">
        <v>103</v>
      </c>
      <c r="F104" s="15">
        <v>6</v>
      </c>
      <c r="G104" s="26">
        <v>1</v>
      </c>
      <c r="H104" s="17">
        <v>42.8</v>
      </c>
      <c r="I104" s="18">
        <v>18.399999999999999</v>
      </c>
      <c r="J104" s="18">
        <v>42.8</v>
      </c>
      <c r="K104" s="19">
        <v>44.6</v>
      </c>
      <c r="L104" s="2">
        <v>44000</v>
      </c>
      <c r="M104" s="2">
        <v>2000</v>
      </c>
      <c r="N104" s="20">
        <f t="shared" si="187"/>
        <v>42000</v>
      </c>
      <c r="O104" s="20">
        <f t="shared" si="188"/>
        <v>41000</v>
      </c>
      <c r="P104" s="20">
        <v>39500</v>
      </c>
      <c r="Q104" s="20">
        <f t="shared" si="189"/>
        <v>1761700</v>
      </c>
      <c r="R104" s="15" t="s">
        <v>38</v>
      </c>
      <c r="S104" s="21"/>
      <c r="T104" s="21"/>
      <c r="U104" s="2">
        <v>41050</v>
      </c>
      <c r="V104" s="2">
        <f t="shared" si="3"/>
        <v>1830830</v>
      </c>
      <c r="W104" s="27">
        <f t="shared" si="190"/>
        <v>1830830</v>
      </c>
      <c r="X104" s="27">
        <f t="shared" si="191"/>
        <v>41050</v>
      </c>
      <c r="Y104" s="2" t="e">
        <f t="shared" si="6"/>
        <v>#REF!</v>
      </c>
      <c r="Z104" s="2" t="e">
        <f t="shared" si="179"/>
        <v>#REF!</v>
      </c>
      <c r="AA104" s="2" t="e">
        <f t="shared" si="180"/>
        <v>#REF!</v>
      </c>
      <c r="AB104" s="2" t="e">
        <f t="shared" si="181"/>
        <v>#REF!</v>
      </c>
      <c r="AC104" s="23">
        <f t="shared" si="192"/>
        <v>38000</v>
      </c>
      <c r="AD104" s="23">
        <f t="shared" si="193"/>
        <v>36755.254237288136</v>
      </c>
      <c r="AE104" s="23">
        <f t="shared" si="194"/>
        <v>1694800</v>
      </c>
      <c r="AF104" s="23">
        <f t="shared" si="195"/>
        <v>1639284.338983051</v>
      </c>
      <c r="AG104" s="24"/>
      <c r="AH104" s="25">
        <f t="shared" si="196"/>
        <v>8400</v>
      </c>
    </row>
    <row r="105" spans="1:34" ht="15" hidden="1" customHeight="1">
      <c r="A105" s="15">
        <v>3</v>
      </c>
      <c r="B105" s="15">
        <v>2</v>
      </c>
      <c r="C105" s="15">
        <v>6</v>
      </c>
      <c r="D105" s="15">
        <v>11</v>
      </c>
      <c r="E105" s="16">
        <v>104</v>
      </c>
      <c r="F105" s="15">
        <v>6</v>
      </c>
      <c r="G105" s="26">
        <v>1</v>
      </c>
      <c r="H105" s="6">
        <v>46.5</v>
      </c>
      <c r="I105" s="32">
        <v>18.600000000000001</v>
      </c>
      <c r="J105" s="18">
        <v>46.5</v>
      </c>
      <c r="K105" s="19">
        <v>47.4</v>
      </c>
      <c r="L105" s="2">
        <v>46000</v>
      </c>
      <c r="M105" s="2">
        <v>2000</v>
      </c>
      <c r="N105" s="20">
        <f t="shared" si="187"/>
        <v>44000</v>
      </c>
      <c r="O105" s="20">
        <f t="shared" si="188"/>
        <v>43000</v>
      </c>
      <c r="P105" s="20">
        <v>44000</v>
      </c>
      <c r="Q105" s="20">
        <f t="shared" si="189"/>
        <v>2085600</v>
      </c>
      <c r="R105" s="15" t="s">
        <v>38</v>
      </c>
      <c r="S105" s="21"/>
      <c r="T105" s="21"/>
      <c r="U105" s="2">
        <v>41050</v>
      </c>
      <c r="V105" s="2">
        <f t="shared" si="3"/>
        <v>1945770</v>
      </c>
      <c r="W105" s="27">
        <f t="shared" si="190"/>
        <v>1945770</v>
      </c>
      <c r="X105" s="27">
        <f t="shared" si="191"/>
        <v>41050</v>
      </c>
      <c r="Y105" s="2" t="e">
        <f t="shared" si="6"/>
        <v>#REF!</v>
      </c>
      <c r="Z105" s="2" t="e">
        <f t="shared" si="179"/>
        <v>#REF!</v>
      </c>
      <c r="AA105" s="2" t="e">
        <f t="shared" si="180"/>
        <v>#REF!</v>
      </c>
      <c r="AB105" s="2" t="e">
        <f t="shared" si="181"/>
        <v>#REF!</v>
      </c>
      <c r="AC105" s="2">
        <f t="shared" si="192"/>
        <v>40000</v>
      </c>
      <c r="AD105" s="2">
        <f t="shared" si="193"/>
        <v>38360.169491525427</v>
      </c>
      <c r="AE105" s="2">
        <f t="shared" si="194"/>
        <v>1896000</v>
      </c>
      <c r="AF105" s="2">
        <f t="shared" si="195"/>
        <v>1818272.0338983051</v>
      </c>
      <c r="AH105" s="36">
        <f t="shared" si="196"/>
        <v>10400</v>
      </c>
    </row>
    <row r="106" spans="1:34" ht="15" hidden="1" customHeight="1">
      <c r="A106" s="53">
        <v>3</v>
      </c>
      <c r="B106" s="53">
        <v>2</v>
      </c>
      <c r="C106" s="53">
        <v>7</v>
      </c>
      <c r="D106" s="53">
        <v>12</v>
      </c>
      <c r="E106" s="54">
        <v>105</v>
      </c>
      <c r="F106" s="53">
        <v>6</v>
      </c>
      <c r="G106" s="72">
        <v>1</v>
      </c>
      <c r="H106" s="6">
        <v>44.1</v>
      </c>
      <c r="I106" s="32">
        <v>19.3</v>
      </c>
      <c r="J106" s="55">
        <v>44.1</v>
      </c>
      <c r="K106" s="56">
        <v>45.5</v>
      </c>
      <c r="L106" s="2">
        <v>41000</v>
      </c>
      <c r="M106" s="2">
        <v>2000</v>
      </c>
      <c r="N106" s="20">
        <f t="shared" si="187"/>
        <v>39000</v>
      </c>
      <c r="O106" s="20">
        <f t="shared" si="188"/>
        <v>38000</v>
      </c>
      <c r="P106" s="10">
        <v>56500</v>
      </c>
      <c r="Q106" s="10">
        <f t="shared" si="189"/>
        <v>2570750</v>
      </c>
      <c r="R106" s="53" t="s">
        <v>16</v>
      </c>
      <c r="S106" s="21"/>
      <c r="T106" s="21"/>
      <c r="U106" s="2">
        <v>41050</v>
      </c>
      <c r="V106" s="2">
        <f t="shared" si="3"/>
        <v>1867775</v>
      </c>
      <c r="W106" s="27">
        <f t="shared" si="190"/>
        <v>1867775</v>
      </c>
      <c r="X106" s="27">
        <f t="shared" si="191"/>
        <v>41050</v>
      </c>
      <c r="Y106" s="2" t="e">
        <f t="shared" si="6"/>
        <v>#REF!</v>
      </c>
      <c r="Z106" s="2" t="e">
        <f t="shared" si="179"/>
        <v>#REF!</v>
      </c>
      <c r="AA106" s="2" t="e">
        <f t="shared" si="180"/>
        <v>#REF!</v>
      </c>
      <c r="AB106" s="2" t="e">
        <f t="shared" si="181"/>
        <v>#REF!</v>
      </c>
      <c r="AC106" s="2">
        <f t="shared" si="192"/>
        <v>35000</v>
      </c>
      <c r="AD106" s="2">
        <f t="shared" si="193"/>
        <v>34347.881355932201</v>
      </c>
      <c r="AE106" s="2">
        <f t="shared" si="194"/>
        <v>1592500</v>
      </c>
      <c r="AF106" s="2">
        <f t="shared" si="195"/>
        <v>1562828.6016949152</v>
      </c>
      <c r="AH106" s="36">
        <f t="shared" si="196"/>
        <v>5400</v>
      </c>
    </row>
    <row r="107" spans="1:34" ht="15" hidden="1" customHeight="1">
      <c r="A107" s="15">
        <v>3</v>
      </c>
      <c r="B107" s="15">
        <v>2</v>
      </c>
      <c r="C107" s="15">
        <v>1</v>
      </c>
      <c r="D107" s="15">
        <v>6</v>
      </c>
      <c r="E107" s="16">
        <v>106</v>
      </c>
      <c r="F107" s="15">
        <v>7</v>
      </c>
      <c r="G107" s="26">
        <v>1</v>
      </c>
      <c r="H107" s="17">
        <v>46.5</v>
      </c>
      <c r="I107" s="18">
        <v>19.3</v>
      </c>
      <c r="J107" s="18">
        <v>46.5</v>
      </c>
      <c r="K107" s="19">
        <v>47.9</v>
      </c>
      <c r="L107" s="2">
        <v>43000</v>
      </c>
      <c r="M107" s="2">
        <v>2000</v>
      </c>
      <c r="N107" s="20">
        <f t="shared" si="187"/>
        <v>41000</v>
      </c>
      <c r="O107" s="20">
        <f t="shared" si="188"/>
        <v>40000</v>
      </c>
      <c r="P107" s="20">
        <v>37500</v>
      </c>
      <c r="Q107" s="20">
        <f t="shared" si="189"/>
        <v>1796250</v>
      </c>
      <c r="R107" s="15" t="s">
        <v>38</v>
      </c>
      <c r="S107" s="21"/>
      <c r="T107" s="21"/>
      <c r="U107" s="2">
        <v>41050</v>
      </c>
      <c r="V107" s="2">
        <f t="shared" si="3"/>
        <v>1966295</v>
      </c>
      <c r="W107" s="27">
        <f t="shared" si="190"/>
        <v>1966295</v>
      </c>
      <c r="X107" s="27">
        <f t="shared" si="191"/>
        <v>41050</v>
      </c>
      <c r="Y107" s="2" t="e">
        <f t="shared" si="6"/>
        <v>#REF!</v>
      </c>
      <c r="Z107" s="2" t="e">
        <f t="shared" si="179"/>
        <v>#REF!</v>
      </c>
      <c r="AA107" s="2" t="e">
        <f t="shared" si="180"/>
        <v>#REF!</v>
      </c>
      <c r="AB107" s="2" t="e">
        <f t="shared" si="181"/>
        <v>#REF!</v>
      </c>
      <c r="AC107" s="23">
        <f t="shared" si="192"/>
        <v>37000</v>
      </c>
      <c r="AD107" s="23">
        <f t="shared" si="193"/>
        <v>35952.796610169491</v>
      </c>
      <c r="AE107" s="23">
        <f t="shared" si="194"/>
        <v>1772300</v>
      </c>
      <c r="AF107" s="23">
        <f t="shared" si="195"/>
        <v>1722138.9576271186</v>
      </c>
      <c r="AG107" s="24"/>
      <c r="AH107" s="25">
        <f t="shared" si="196"/>
        <v>7400</v>
      </c>
    </row>
    <row r="108" spans="1:34" ht="15" hidden="1" customHeight="1">
      <c r="A108" s="15">
        <v>3</v>
      </c>
      <c r="B108" s="15">
        <v>2</v>
      </c>
      <c r="C108" s="15">
        <v>2</v>
      </c>
      <c r="D108" s="15">
        <v>7</v>
      </c>
      <c r="E108" s="16">
        <v>107</v>
      </c>
      <c r="F108" s="15">
        <v>7</v>
      </c>
      <c r="G108" s="26">
        <v>2</v>
      </c>
      <c r="H108" s="18">
        <v>69.099999999999994</v>
      </c>
      <c r="I108" s="18"/>
      <c r="J108" s="18"/>
      <c r="K108" s="19">
        <v>72.900000000000006</v>
      </c>
      <c r="L108" s="20">
        <v>37938.271604938265</v>
      </c>
      <c r="M108" s="20"/>
      <c r="N108" s="20"/>
      <c r="O108" s="20"/>
      <c r="P108" s="20"/>
      <c r="Q108" s="20">
        <f>L108*K108</f>
        <v>2765699.9999999995</v>
      </c>
      <c r="R108" s="15" t="s">
        <v>38</v>
      </c>
      <c r="S108" s="15"/>
      <c r="T108" s="15"/>
      <c r="U108" s="23">
        <v>35000</v>
      </c>
      <c r="V108" s="2">
        <f t="shared" si="3"/>
        <v>2551500</v>
      </c>
      <c r="W108" s="18" t="e">
        <f>#REF!*U108</f>
        <v>#REF!</v>
      </c>
      <c r="X108" s="18"/>
      <c r="Y108" s="23" t="e">
        <f t="shared" si="6"/>
        <v>#REF!</v>
      </c>
      <c r="Z108" s="23" t="e">
        <f t="shared" si="179"/>
        <v>#REF!</v>
      </c>
      <c r="AA108" s="23" t="e">
        <f t="shared" si="180"/>
        <v>#REF!</v>
      </c>
      <c r="AB108" s="23" t="e">
        <f t="shared" si="181"/>
        <v>#REF!</v>
      </c>
      <c r="AC108" s="40"/>
      <c r="AD108" s="40"/>
      <c r="AE108" s="40"/>
      <c r="AF108" s="40"/>
      <c r="AG108" s="24"/>
      <c r="AH108" s="24"/>
    </row>
    <row r="109" spans="1:34" ht="15" hidden="1" customHeight="1">
      <c r="A109" s="15">
        <v>3</v>
      </c>
      <c r="B109" s="15">
        <v>2</v>
      </c>
      <c r="C109" s="15">
        <v>3</v>
      </c>
      <c r="D109" s="15">
        <v>8</v>
      </c>
      <c r="E109" s="16">
        <v>108</v>
      </c>
      <c r="F109" s="15">
        <v>7</v>
      </c>
      <c r="G109" s="26">
        <v>1</v>
      </c>
      <c r="H109" s="17">
        <v>46</v>
      </c>
      <c r="I109" s="18">
        <v>18.899999999999999</v>
      </c>
      <c r="J109" s="18">
        <v>46</v>
      </c>
      <c r="K109" s="19">
        <v>47.1</v>
      </c>
      <c r="L109" s="2">
        <v>44500</v>
      </c>
      <c r="M109" s="2">
        <v>2000</v>
      </c>
      <c r="N109" s="20">
        <f t="shared" ref="N109:N110" si="197">L109-M109</f>
        <v>42500</v>
      </c>
      <c r="O109" s="20">
        <f t="shared" ref="O109:O110" si="198">N109-1000</f>
        <v>41500</v>
      </c>
      <c r="P109" s="20">
        <v>42000</v>
      </c>
      <c r="Q109" s="20">
        <f t="shared" ref="Q109:Q110" si="199">K109*P109</f>
        <v>1978200</v>
      </c>
      <c r="R109" s="15" t="s">
        <v>38</v>
      </c>
      <c r="S109" s="21"/>
      <c r="T109" s="21"/>
      <c r="U109" s="2">
        <v>41050</v>
      </c>
      <c r="V109" s="2">
        <f t="shared" si="3"/>
        <v>1933455</v>
      </c>
      <c r="W109" s="27">
        <f t="shared" ref="W109:W110" si="200">U109*K109</f>
        <v>1933455</v>
      </c>
      <c r="X109" s="27">
        <f t="shared" ref="X109:X110" si="201">W109/K109</f>
        <v>41050</v>
      </c>
      <c r="Y109" s="2" t="e">
        <f t="shared" si="6"/>
        <v>#REF!</v>
      </c>
      <c r="Z109" s="2" t="e">
        <f t="shared" si="179"/>
        <v>#REF!</v>
      </c>
      <c r="AA109" s="2" t="e">
        <f t="shared" si="180"/>
        <v>#REF!</v>
      </c>
      <c r="AB109" s="2" t="e">
        <f t="shared" si="181"/>
        <v>#REF!</v>
      </c>
      <c r="AC109" s="23">
        <f t="shared" ref="AC109:AC110" si="202">O109-3000</f>
        <v>38500</v>
      </c>
      <c r="AD109" s="23">
        <f t="shared" ref="AD109:AD110" si="203">AC109-(AC109*4.5%)-(AC109-X109)*18/118</f>
        <v>37156.483050847455</v>
      </c>
      <c r="AE109" s="23">
        <f t="shared" ref="AE109:AE110" si="204">AC109*K109</f>
        <v>1813350</v>
      </c>
      <c r="AF109" s="23">
        <f t="shared" ref="AF109:AF110" si="205">AD109*K109</f>
        <v>1750070.3516949152</v>
      </c>
      <c r="AG109" s="24"/>
      <c r="AH109" s="25">
        <f t="shared" ref="AH109:AH110" si="206">AC109-$AH$1</f>
        <v>8900</v>
      </c>
    </row>
    <row r="110" spans="1:34" ht="15" hidden="1" customHeight="1">
      <c r="A110" s="15">
        <v>3</v>
      </c>
      <c r="B110" s="15">
        <v>2</v>
      </c>
      <c r="C110" s="15">
        <v>4</v>
      </c>
      <c r="D110" s="15">
        <v>9</v>
      </c>
      <c r="E110" s="16">
        <v>109</v>
      </c>
      <c r="F110" s="15">
        <v>7</v>
      </c>
      <c r="G110" s="26">
        <v>1</v>
      </c>
      <c r="H110" s="6">
        <v>44.3</v>
      </c>
      <c r="I110" s="32">
        <v>18.899999999999999</v>
      </c>
      <c r="J110" s="18">
        <v>44.3</v>
      </c>
      <c r="K110" s="19">
        <v>45.4</v>
      </c>
      <c r="L110" s="2">
        <v>45000</v>
      </c>
      <c r="M110" s="2">
        <v>2000</v>
      </c>
      <c r="N110" s="20">
        <f t="shared" si="197"/>
        <v>43000</v>
      </c>
      <c r="O110" s="20">
        <f t="shared" si="198"/>
        <v>42000</v>
      </c>
      <c r="P110" s="20">
        <f>'Шахматка '!AB79</f>
        <v>60500</v>
      </c>
      <c r="Q110" s="20">
        <f t="shared" si="199"/>
        <v>2746700</v>
      </c>
      <c r="R110" s="15" t="s">
        <v>38</v>
      </c>
      <c r="S110" s="21"/>
      <c r="T110" s="21"/>
      <c r="U110" s="2">
        <v>41050</v>
      </c>
      <c r="V110" s="2">
        <f t="shared" si="3"/>
        <v>1863670</v>
      </c>
      <c r="W110" s="27">
        <f t="shared" si="200"/>
        <v>1863670</v>
      </c>
      <c r="X110" s="27">
        <f t="shared" si="201"/>
        <v>41050</v>
      </c>
      <c r="Y110" s="2" t="e">
        <f t="shared" si="6"/>
        <v>#REF!</v>
      </c>
      <c r="Z110" s="2" t="e">
        <f t="shared" si="179"/>
        <v>#REF!</v>
      </c>
      <c r="AA110" s="2" t="e">
        <f t="shared" si="180"/>
        <v>#REF!</v>
      </c>
      <c r="AB110" s="2" t="e">
        <f t="shared" si="181"/>
        <v>#REF!</v>
      </c>
      <c r="AC110" s="23">
        <f t="shared" si="202"/>
        <v>39000</v>
      </c>
      <c r="AD110" s="23">
        <f t="shared" si="203"/>
        <v>37557.711864406781</v>
      </c>
      <c r="AE110" s="23">
        <f t="shared" si="204"/>
        <v>1770600</v>
      </c>
      <c r="AF110" s="23">
        <f t="shared" si="205"/>
        <v>1705120.1186440678</v>
      </c>
      <c r="AG110" s="24"/>
      <c r="AH110" s="25">
        <f t="shared" si="206"/>
        <v>9400</v>
      </c>
    </row>
    <row r="111" spans="1:34" ht="15" hidden="1" customHeight="1">
      <c r="A111" s="15">
        <v>3</v>
      </c>
      <c r="B111" s="15">
        <v>2</v>
      </c>
      <c r="C111" s="15">
        <v>5</v>
      </c>
      <c r="D111" s="15">
        <v>10</v>
      </c>
      <c r="E111" s="16">
        <v>110</v>
      </c>
      <c r="F111" s="15">
        <v>7</v>
      </c>
      <c r="G111" s="26">
        <v>1</v>
      </c>
      <c r="H111" s="18">
        <v>41.7</v>
      </c>
      <c r="I111" s="18"/>
      <c r="J111" s="18"/>
      <c r="K111" s="19">
        <v>43.5</v>
      </c>
      <c r="L111" s="20">
        <v>39000</v>
      </c>
      <c r="M111" s="20"/>
      <c r="N111" s="20"/>
      <c r="O111" s="20"/>
      <c r="P111" s="20"/>
      <c r="Q111" s="20">
        <f t="shared" ref="Q111:Q112" si="207">L111*K111</f>
        <v>1696500</v>
      </c>
      <c r="R111" s="15" t="s">
        <v>38</v>
      </c>
      <c r="S111" s="15"/>
      <c r="T111" s="15"/>
      <c r="U111" s="23">
        <v>35000</v>
      </c>
      <c r="V111" s="2">
        <f t="shared" si="3"/>
        <v>1522500</v>
      </c>
      <c r="W111" s="18" t="e">
        <f t="shared" ref="W111:W112" si="208">#REF!*U111</f>
        <v>#REF!</v>
      </c>
      <c r="X111" s="18"/>
      <c r="Y111" s="23" t="e">
        <f t="shared" si="6"/>
        <v>#REF!</v>
      </c>
      <c r="Z111" s="23"/>
      <c r="AA111" s="23"/>
      <c r="AB111" s="23"/>
      <c r="AC111" s="40"/>
      <c r="AD111" s="40"/>
      <c r="AE111" s="40"/>
      <c r="AF111" s="40"/>
      <c r="AG111" s="24"/>
      <c r="AH111" s="24"/>
    </row>
    <row r="112" spans="1:34" ht="15" hidden="1" customHeight="1">
      <c r="A112" s="15">
        <v>3</v>
      </c>
      <c r="B112" s="15">
        <v>2</v>
      </c>
      <c r="C112" s="15">
        <v>6</v>
      </c>
      <c r="D112" s="15">
        <v>11</v>
      </c>
      <c r="E112" s="16">
        <v>111</v>
      </c>
      <c r="F112" s="15">
        <v>7</v>
      </c>
      <c r="G112" s="26">
        <v>1</v>
      </c>
      <c r="H112" s="18">
        <v>44.8</v>
      </c>
      <c r="I112" s="18"/>
      <c r="J112" s="18"/>
      <c r="K112" s="19">
        <v>45.7</v>
      </c>
      <c r="L112" s="20">
        <v>39000</v>
      </c>
      <c r="M112" s="20"/>
      <c r="N112" s="20"/>
      <c r="O112" s="20"/>
      <c r="P112" s="20"/>
      <c r="Q112" s="20">
        <f t="shared" si="207"/>
        <v>1782300</v>
      </c>
      <c r="R112" s="15" t="s">
        <v>38</v>
      </c>
      <c r="S112" s="15"/>
      <c r="T112" s="15"/>
      <c r="U112" s="23">
        <v>35000</v>
      </c>
      <c r="V112" s="2">
        <f t="shared" si="3"/>
        <v>1599500</v>
      </c>
      <c r="W112" s="18" t="e">
        <f t="shared" si="208"/>
        <v>#REF!</v>
      </c>
      <c r="X112" s="18"/>
      <c r="Y112" s="23" t="e">
        <f t="shared" si="6"/>
        <v>#REF!</v>
      </c>
      <c r="Z112" s="23"/>
      <c r="AA112" s="23"/>
      <c r="AB112" s="23"/>
      <c r="AC112" s="40"/>
      <c r="AD112" s="40"/>
      <c r="AE112" s="40"/>
      <c r="AF112" s="40"/>
      <c r="AG112" s="24"/>
      <c r="AH112" s="24"/>
    </row>
    <row r="113" spans="1:34" ht="15" hidden="1" customHeight="1">
      <c r="A113" s="15">
        <v>3</v>
      </c>
      <c r="B113" s="15">
        <v>2</v>
      </c>
      <c r="C113" s="15">
        <v>7</v>
      </c>
      <c r="D113" s="15">
        <v>12</v>
      </c>
      <c r="E113" s="16">
        <v>112</v>
      </c>
      <c r="F113" s="15">
        <v>7</v>
      </c>
      <c r="G113" s="26">
        <v>1</v>
      </c>
      <c r="H113" s="17">
        <v>44.1</v>
      </c>
      <c r="I113" s="18">
        <v>19.3</v>
      </c>
      <c r="J113" s="18">
        <v>44.1</v>
      </c>
      <c r="K113" s="19">
        <v>45.5</v>
      </c>
      <c r="L113" s="2">
        <v>41000</v>
      </c>
      <c r="M113" s="2">
        <v>2000</v>
      </c>
      <c r="N113" s="20">
        <f>L113-M113</f>
        <v>39000</v>
      </c>
      <c r="O113" s="20">
        <f>N113-1000</f>
        <v>38000</v>
      </c>
      <c r="P113" s="20">
        <v>34500</v>
      </c>
      <c r="Q113" s="20">
        <f>K113*P113</f>
        <v>1569750</v>
      </c>
      <c r="R113" s="15" t="s">
        <v>38</v>
      </c>
      <c r="S113" s="21"/>
      <c r="T113" s="21"/>
      <c r="U113" s="2">
        <v>41050</v>
      </c>
      <c r="V113" s="2">
        <f t="shared" si="3"/>
        <v>1867775</v>
      </c>
      <c r="W113" s="27">
        <f>U113*K113</f>
        <v>1867775</v>
      </c>
      <c r="X113" s="27">
        <f>W113/K113</f>
        <v>41050</v>
      </c>
      <c r="Y113" s="2" t="e">
        <f t="shared" si="6"/>
        <v>#REF!</v>
      </c>
      <c r="Z113" s="2" t="e">
        <f t="shared" ref="Z113:Z125" si="209">#REF!*$AA$1</f>
        <v>#REF!</v>
      </c>
      <c r="AA113" s="2" t="e">
        <f t="shared" ref="AA113:AA125" si="210">#REF!-Y113-Z113</f>
        <v>#REF!</v>
      </c>
      <c r="AB113" s="2" t="e">
        <f t="shared" ref="AB113:AB125" si="211">AA113/#REF!</f>
        <v>#REF!</v>
      </c>
      <c r="AC113" s="23">
        <f>O113-3000</f>
        <v>35000</v>
      </c>
      <c r="AD113" s="23">
        <f>AC113-(AC113*4.5%)-(AC113-X113)*18/118</f>
        <v>34347.881355932201</v>
      </c>
      <c r="AE113" s="23">
        <f>AC113*K113</f>
        <v>1592500</v>
      </c>
      <c r="AF113" s="23">
        <f>AD113*K113</f>
        <v>1562828.6016949152</v>
      </c>
      <c r="AG113" s="24"/>
      <c r="AH113" s="25">
        <f>AC113-$AH$1</f>
        <v>5400</v>
      </c>
    </row>
    <row r="114" spans="1:34" ht="15" hidden="1" customHeight="1">
      <c r="A114" s="15">
        <v>3</v>
      </c>
      <c r="B114" s="15">
        <v>2</v>
      </c>
      <c r="C114" s="15">
        <v>1</v>
      </c>
      <c r="D114" s="15">
        <v>6</v>
      </c>
      <c r="E114" s="16">
        <v>113</v>
      </c>
      <c r="F114" s="15">
        <v>8</v>
      </c>
      <c r="G114" s="26">
        <v>1</v>
      </c>
      <c r="H114" s="18">
        <v>44.6</v>
      </c>
      <c r="I114" s="18"/>
      <c r="J114" s="18"/>
      <c r="K114" s="19">
        <v>46</v>
      </c>
      <c r="L114" s="20">
        <v>38782.608695652176</v>
      </c>
      <c r="M114" s="20"/>
      <c r="N114" s="20"/>
      <c r="O114" s="20"/>
      <c r="P114" s="20"/>
      <c r="Q114" s="20">
        <f>L114*K114</f>
        <v>1784000</v>
      </c>
      <c r="R114" s="15" t="s">
        <v>38</v>
      </c>
      <c r="S114" s="15"/>
      <c r="T114" s="15"/>
      <c r="U114" s="23">
        <v>35000</v>
      </c>
      <c r="V114" s="2">
        <f t="shared" si="3"/>
        <v>1610000</v>
      </c>
      <c r="W114" s="18" t="e">
        <f>#REF!*U114</f>
        <v>#REF!</v>
      </c>
      <c r="X114" s="18"/>
      <c r="Y114" s="23" t="e">
        <f t="shared" si="6"/>
        <v>#REF!</v>
      </c>
      <c r="Z114" s="23" t="e">
        <f t="shared" si="209"/>
        <v>#REF!</v>
      </c>
      <c r="AA114" s="23" t="e">
        <f t="shared" si="210"/>
        <v>#REF!</v>
      </c>
      <c r="AB114" s="23" t="e">
        <f t="shared" si="211"/>
        <v>#REF!</v>
      </c>
      <c r="AC114" s="40"/>
      <c r="AD114" s="40"/>
      <c r="AE114" s="40"/>
      <c r="AF114" s="40"/>
      <c r="AG114" s="24"/>
      <c r="AH114" s="24"/>
    </row>
    <row r="115" spans="1:34" ht="15" hidden="1" customHeight="1">
      <c r="A115" s="29">
        <v>3</v>
      </c>
      <c r="B115" s="29">
        <v>2</v>
      </c>
      <c r="C115" s="29">
        <v>2</v>
      </c>
      <c r="D115" s="29">
        <v>7</v>
      </c>
      <c r="E115" s="30">
        <v>100</v>
      </c>
      <c r="F115" s="29">
        <v>6</v>
      </c>
      <c r="G115" s="31">
        <v>2</v>
      </c>
      <c r="H115" s="6">
        <v>71.2</v>
      </c>
      <c r="I115" s="32">
        <v>34.9</v>
      </c>
      <c r="J115" s="33">
        <v>71.2</v>
      </c>
      <c r="K115" s="34">
        <v>75</v>
      </c>
      <c r="L115" s="2">
        <v>44500</v>
      </c>
      <c r="M115" s="2">
        <v>2000</v>
      </c>
      <c r="N115" s="20">
        <f t="shared" ref="N115:N116" si="212">L115-M115</f>
        <v>42500</v>
      </c>
      <c r="O115" s="20">
        <f t="shared" ref="O115:O116" si="213">N115-1000</f>
        <v>41500</v>
      </c>
      <c r="P115" s="35">
        <f>'Шахматка '!V79</f>
        <v>53000</v>
      </c>
      <c r="Q115" s="35">
        <f t="shared" ref="Q115:Q116" si="214">K115*P115</f>
        <v>3975000</v>
      </c>
      <c r="R115" s="29" t="s">
        <v>39</v>
      </c>
      <c r="S115" s="21"/>
      <c r="T115" s="21"/>
      <c r="U115" s="2">
        <v>41050</v>
      </c>
      <c r="V115" s="2">
        <f t="shared" si="3"/>
        <v>3078750</v>
      </c>
      <c r="W115" s="27">
        <f t="shared" ref="W115:W116" si="215">U115*K115</f>
        <v>3078750</v>
      </c>
      <c r="X115" s="27">
        <f t="shared" ref="X115:X116" si="216">W115/K115</f>
        <v>41050</v>
      </c>
      <c r="Y115" s="2" t="e">
        <f t="shared" si="6"/>
        <v>#REF!</v>
      </c>
      <c r="Z115" s="2" t="e">
        <f t="shared" si="209"/>
        <v>#REF!</v>
      </c>
      <c r="AA115" s="2" t="e">
        <f t="shared" si="210"/>
        <v>#REF!</v>
      </c>
      <c r="AB115" s="2" t="e">
        <f t="shared" si="211"/>
        <v>#REF!</v>
      </c>
      <c r="AC115" s="2">
        <f t="shared" ref="AC115:AC116" si="217">O115-3000</f>
        <v>38500</v>
      </c>
      <c r="AD115" s="2">
        <f t="shared" ref="AD115:AD116" si="218">AC115-(AC115*4.5%)-(AC115-X115)*18/118</f>
        <v>37156.483050847455</v>
      </c>
      <c r="AE115" s="2">
        <f t="shared" ref="AE115:AE116" si="219">AC115*K115</f>
        <v>2887500</v>
      </c>
      <c r="AF115" s="2">
        <f t="shared" ref="AF115:AF116" si="220">AD115*K115</f>
        <v>2786736.2288135593</v>
      </c>
      <c r="AH115" s="36">
        <f t="shared" ref="AH115:AH116" si="221">AC115-$AH$1</f>
        <v>8900</v>
      </c>
    </row>
    <row r="116" spans="1:34" ht="15" hidden="1" customHeight="1">
      <c r="A116" s="53">
        <v>3</v>
      </c>
      <c r="B116" s="53">
        <v>2</v>
      </c>
      <c r="C116" s="53">
        <v>3</v>
      </c>
      <c r="D116" s="53">
        <v>8</v>
      </c>
      <c r="E116" s="54">
        <v>115</v>
      </c>
      <c r="F116" s="53">
        <v>8</v>
      </c>
      <c r="G116" s="72">
        <v>1</v>
      </c>
      <c r="H116" s="6">
        <v>46</v>
      </c>
      <c r="I116" s="32">
        <v>18.899999999999999</v>
      </c>
      <c r="J116" s="55">
        <v>46</v>
      </c>
      <c r="K116" s="56">
        <v>47.1</v>
      </c>
      <c r="L116" s="2">
        <v>44500</v>
      </c>
      <c r="M116" s="2">
        <v>2000</v>
      </c>
      <c r="N116" s="20">
        <f t="shared" si="212"/>
        <v>42500</v>
      </c>
      <c r="O116" s="20">
        <f t="shared" si="213"/>
        <v>41500</v>
      </c>
      <c r="P116" s="10">
        <v>55500</v>
      </c>
      <c r="Q116" s="10">
        <f t="shared" si="214"/>
        <v>2614050</v>
      </c>
      <c r="R116" s="53" t="s">
        <v>16</v>
      </c>
      <c r="S116" s="21"/>
      <c r="T116" s="21"/>
      <c r="U116" s="2">
        <v>41050</v>
      </c>
      <c r="V116" s="2">
        <f t="shared" si="3"/>
        <v>1933455</v>
      </c>
      <c r="W116" s="27">
        <f t="shared" si="215"/>
        <v>1933455</v>
      </c>
      <c r="X116" s="27">
        <f t="shared" si="216"/>
        <v>41050</v>
      </c>
      <c r="Y116" s="2" t="e">
        <f t="shared" si="6"/>
        <v>#REF!</v>
      </c>
      <c r="Z116" s="2" t="e">
        <f t="shared" si="209"/>
        <v>#REF!</v>
      </c>
      <c r="AA116" s="2" t="e">
        <f t="shared" si="210"/>
        <v>#REF!</v>
      </c>
      <c r="AB116" s="2" t="e">
        <f t="shared" si="211"/>
        <v>#REF!</v>
      </c>
      <c r="AC116" s="2">
        <f t="shared" si="217"/>
        <v>38500</v>
      </c>
      <c r="AD116" s="2">
        <f t="shared" si="218"/>
        <v>37156.483050847455</v>
      </c>
      <c r="AE116" s="2">
        <f t="shared" si="219"/>
        <v>1813350</v>
      </c>
      <c r="AF116" s="2">
        <f t="shared" si="220"/>
        <v>1750070.3516949152</v>
      </c>
      <c r="AH116" s="36">
        <f t="shared" si="221"/>
        <v>8900</v>
      </c>
    </row>
    <row r="117" spans="1:34" ht="15" hidden="1" customHeight="1">
      <c r="A117" s="15">
        <v>3</v>
      </c>
      <c r="B117" s="15">
        <v>2</v>
      </c>
      <c r="C117" s="15">
        <v>4</v>
      </c>
      <c r="D117" s="15">
        <v>9</v>
      </c>
      <c r="E117" s="16">
        <v>116</v>
      </c>
      <c r="F117" s="15">
        <v>8</v>
      </c>
      <c r="G117" s="26">
        <v>1</v>
      </c>
      <c r="H117" s="18">
        <v>41.3</v>
      </c>
      <c r="I117" s="18"/>
      <c r="J117" s="18"/>
      <c r="K117" s="19">
        <v>42.4</v>
      </c>
      <c r="L117" s="20">
        <v>38000</v>
      </c>
      <c r="M117" s="20"/>
      <c r="N117" s="20"/>
      <c r="O117" s="20"/>
      <c r="P117" s="20"/>
      <c r="Q117" s="20">
        <f>L117*K117</f>
        <v>1611200</v>
      </c>
      <c r="R117" s="15" t="s">
        <v>38</v>
      </c>
      <c r="S117" s="15"/>
      <c r="T117" s="15"/>
      <c r="U117" s="23">
        <v>35000</v>
      </c>
      <c r="V117" s="2">
        <f t="shared" si="3"/>
        <v>1484000</v>
      </c>
      <c r="W117" s="18" t="e">
        <f>#REF!*U117</f>
        <v>#REF!</v>
      </c>
      <c r="X117" s="18"/>
      <c r="Y117" s="23" t="e">
        <f t="shared" si="6"/>
        <v>#REF!</v>
      </c>
      <c r="Z117" s="23" t="e">
        <f t="shared" si="209"/>
        <v>#REF!</v>
      </c>
      <c r="AA117" s="23" t="e">
        <f t="shared" si="210"/>
        <v>#REF!</v>
      </c>
      <c r="AB117" s="23" t="e">
        <f t="shared" si="211"/>
        <v>#REF!</v>
      </c>
      <c r="AC117" s="40"/>
      <c r="AD117" s="40"/>
      <c r="AE117" s="40"/>
      <c r="AF117" s="40"/>
      <c r="AG117" s="24"/>
      <c r="AH117" s="24"/>
    </row>
    <row r="118" spans="1:34" ht="15" hidden="1" customHeight="1">
      <c r="A118" s="15">
        <v>3</v>
      </c>
      <c r="B118" s="15">
        <v>2</v>
      </c>
      <c r="C118" s="15">
        <v>5</v>
      </c>
      <c r="D118" s="15">
        <v>10</v>
      </c>
      <c r="E118" s="16">
        <v>117</v>
      </c>
      <c r="F118" s="15">
        <v>8</v>
      </c>
      <c r="G118" s="26">
        <v>1</v>
      </c>
      <c r="H118" s="17">
        <v>42.8</v>
      </c>
      <c r="I118" s="18">
        <v>18.399999999999999</v>
      </c>
      <c r="J118" s="18">
        <v>42.8</v>
      </c>
      <c r="K118" s="19">
        <v>44.6</v>
      </c>
      <c r="L118" s="2">
        <v>44000</v>
      </c>
      <c r="M118" s="2">
        <v>2000</v>
      </c>
      <c r="N118" s="20">
        <f>L118-M118</f>
        <v>42000</v>
      </c>
      <c r="O118" s="20">
        <f>N118-1000</f>
        <v>41000</v>
      </c>
      <c r="P118" s="20">
        <v>39000</v>
      </c>
      <c r="Q118" s="20">
        <f>K118*P118</f>
        <v>1739400</v>
      </c>
      <c r="R118" s="15" t="s">
        <v>38</v>
      </c>
      <c r="S118" s="21"/>
      <c r="T118" s="21"/>
      <c r="U118" s="2">
        <v>41050</v>
      </c>
      <c r="V118" s="2">
        <f t="shared" si="3"/>
        <v>1830830</v>
      </c>
      <c r="W118" s="27">
        <f>U118*K118</f>
        <v>1830830</v>
      </c>
      <c r="X118" s="27">
        <f>W118/K118</f>
        <v>41050</v>
      </c>
      <c r="Y118" s="2" t="e">
        <f t="shared" si="6"/>
        <v>#REF!</v>
      </c>
      <c r="Z118" s="2" t="e">
        <f t="shared" si="209"/>
        <v>#REF!</v>
      </c>
      <c r="AA118" s="2" t="e">
        <f t="shared" si="210"/>
        <v>#REF!</v>
      </c>
      <c r="AB118" s="2" t="e">
        <f t="shared" si="211"/>
        <v>#REF!</v>
      </c>
      <c r="AC118" s="23">
        <f>O118-3000</f>
        <v>38000</v>
      </c>
      <c r="AD118" s="23">
        <f>AC118-(AC118*4.5%)-(AC118-X118)*18/118</f>
        <v>36755.254237288136</v>
      </c>
      <c r="AE118" s="23">
        <f>AC118*K118</f>
        <v>1694800</v>
      </c>
      <c r="AF118" s="23">
        <f>AD118*K118</f>
        <v>1639284.338983051</v>
      </c>
      <c r="AG118" s="24"/>
      <c r="AH118" s="25">
        <f>AC118-$AH$1</f>
        <v>8400</v>
      </c>
    </row>
    <row r="119" spans="1:34" ht="15" hidden="1" customHeight="1">
      <c r="A119" s="15">
        <v>3</v>
      </c>
      <c r="B119" s="15">
        <v>2</v>
      </c>
      <c r="C119" s="15">
        <v>6</v>
      </c>
      <c r="D119" s="15">
        <v>11</v>
      </c>
      <c r="E119" s="16">
        <v>118</v>
      </c>
      <c r="F119" s="15">
        <v>8</v>
      </c>
      <c r="G119" s="26">
        <v>1</v>
      </c>
      <c r="H119" s="18">
        <v>44.8</v>
      </c>
      <c r="I119" s="18"/>
      <c r="J119" s="18"/>
      <c r="K119" s="19">
        <v>45.7</v>
      </c>
      <c r="L119" s="20">
        <v>39000</v>
      </c>
      <c r="M119" s="20"/>
      <c r="N119" s="20"/>
      <c r="O119" s="20"/>
      <c r="P119" s="20"/>
      <c r="Q119" s="20">
        <f>L119*K119</f>
        <v>1782300</v>
      </c>
      <c r="R119" s="15" t="s">
        <v>38</v>
      </c>
      <c r="S119" s="15"/>
      <c r="T119" s="15"/>
      <c r="U119" s="23">
        <v>35000</v>
      </c>
      <c r="V119" s="2">
        <f t="shared" si="3"/>
        <v>1599500</v>
      </c>
      <c r="W119" s="18" t="e">
        <f>#REF!*U119</f>
        <v>#REF!</v>
      </c>
      <c r="X119" s="18"/>
      <c r="Y119" s="23" t="e">
        <f t="shared" si="6"/>
        <v>#REF!</v>
      </c>
      <c r="Z119" s="23" t="e">
        <f t="shared" si="209"/>
        <v>#REF!</v>
      </c>
      <c r="AA119" s="23" t="e">
        <f t="shared" si="210"/>
        <v>#REF!</v>
      </c>
      <c r="AB119" s="23" t="e">
        <f t="shared" si="211"/>
        <v>#REF!</v>
      </c>
      <c r="AC119" s="40"/>
      <c r="AD119" s="40"/>
      <c r="AE119" s="40"/>
      <c r="AF119" s="40"/>
      <c r="AG119" s="24"/>
      <c r="AH119" s="24"/>
    </row>
    <row r="120" spans="1:34" ht="15" hidden="1" customHeight="1">
      <c r="A120" s="53">
        <v>3</v>
      </c>
      <c r="B120" s="53">
        <v>2</v>
      </c>
      <c r="C120" s="53">
        <v>7</v>
      </c>
      <c r="D120" s="53">
        <v>12</v>
      </c>
      <c r="E120" s="54">
        <v>119</v>
      </c>
      <c r="F120" s="53">
        <v>8</v>
      </c>
      <c r="G120" s="54">
        <v>1</v>
      </c>
      <c r="H120" s="6">
        <v>44.1</v>
      </c>
      <c r="I120" s="32">
        <v>19.3</v>
      </c>
      <c r="J120" s="55">
        <v>44.1</v>
      </c>
      <c r="K120" s="56">
        <v>45.5</v>
      </c>
      <c r="L120" s="2">
        <v>41000</v>
      </c>
      <c r="M120" s="2">
        <v>2000</v>
      </c>
      <c r="N120" s="20">
        <f t="shared" ref="N120:N125" si="222">L120-M120</f>
        <v>39000</v>
      </c>
      <c r="O120" s="20">
        <f t="shared" ref="O120:O122" si="223">N120-1000</f>
        <v>38000</v>
      </c>
      <c r="P120" s="10">
        <v>55000</v>
      </c>
      <c r="Q120" s="10">
        <f t="shared" ref="Q120:Q122" si="224">K120*P120</f>
        <v>2502500</v>
      </c>
      <c r="R120" s="53" t="s">
        <v>40</v>
      </c>
      <c r="S120" s="21"/>
      <c r="T120" s="21"/>
      <c r="U120" s="2">
        <v>41050</v>
      </c>
      <c r="V120" s="2">
        <f t="shared" si="3"/>
        <v>1867775</v>
      </c>
      <c r="W120" s="27">
        <f t="shared" ref="W120:W125" si="225">U120*K120</f>
        <v>1867775</v>
      </c>
      <c r="X120" s="27">
        <f t="shared" ref="X120:X125" si="226">W120/K120</f>
        <v>41050</v>
      </c>
      <c r="Y120" s="2" t="e">
        <f t="shared" si="6"/>
        <v>#REF!</v>
      </c>
      <c r="Z120" s="2" t="e">
        <f t="shared" si="209"/>
        <v>#REF!</v>
      </c>
      <c r="AA120" s="2" t="e">
        <f t="shared" si="210"/>
        <v>#REF!</v>
      </c>
      <c r="AB120" s="2" t="e">
        <f t="shared" si="211"/>
        <v>#REF!</v>
      </c>
      <c r="AC120" s="2">
        <f t="shared" ref="AC120:AC125" si="227">O120-3000</f>
        <v>35000</v>
      </c>
      <c r="AD120" s="2">
        <f t="shared" ref="AD120:AD125" si="228">AC120-(AC120*4.5%)-(AC120-X120)*18/118</f>
        <v>34347.881355932201</v>
      </c>
      <c r="AE120" s="2">
        <f t="shared" ref="AE120:AE125" si="229">AC120*K120</f>
        <v>1592500</v>
      </c>
      <c r="AF120" s="2">
        <f t="shared" ref="AF120:AF125" si="230">AD120*K120</f>
        <v>1562828.6016949152</v>
      </c>
      <c r="AH120" s="36">
        <f t="shared" ref="AH120:AH125" si="231">AC120-$AH$1</f>
        <v>5400</v>
      </c>
    </row>
    <row r="121" spans="1:34" ht="15" hidden="1" customHeight="1">
      <c r="A121" s="15">
        <v>3</v>
      </c>
      <c r="B121" s="15">
        <v>2</v>
      </c>
      <c r="C121" s="15">
        <v>1</v>
      </c>
      <c r="D121" s="15">
        <v>6</v>
      </c>
      <c r="E121" s="16">
        <v>120</v>
      </c>
      <c r="F121" s="15">
        <v>9</v>
      </c>
      <c r="G121" s="16">
        <v>1</v>
      </c>
      <c r="H121" s="6">
        <v>46.5</v>
      </c>
      <c r="I121" s="32">
        <v>19.3</v>
      </c>
      <c r="J121" s="18">
        <v>46.5</v>
      </c>
      <c r="K121" s="19">
        <v>47.9</v>
      </c>
      <c r="L121" s="2">
        <v>43000</v>
      </c>
      <c r="M121" s="2">
        <v>2000</v>
      </c>
      <c r="N121" s="20">
        <f t="shared" si="222"/>
        <v>41000</v>
      </c>
      <c r="O121" s="20">
        <f t="shared" si="223"/>
        <v>40000</v>
      </c>
      <c r="P121" s="20">
        <v>40500</v>
      </c>
      <c r="Q121" s="20">
        <f t="shared" si="224"/>
        <v>1939950</v>
      </c>
      <c r="R121" s="15" t="s">
        <v>38</v>
      </c>
      <c r="S121" s="21"/>
      <c r="T121" s="21"/>
      <c r="U121" s="2">
        <v>41050</v>
      </c>
      <c r="V121" s="2">
        <f t="shared" si="3"/>
        <v>1966295</v>
      </c>
      <c r="W121" s="27">
        <f t="shared" si="225"/>
        <v>1966295</v>
      </c>
      <c r="X121" s="27">
        <f t="shared" si="226"/>
        <v>41050</v>
      </c>
      <c r="Y121" s="2" t="e">
        <f t="shared" si="6"/>
        <v>#REF!</v>
      </c>
      <c r="Z121" s="2" t="e">
        <f t="shared" si="209"/>
        <v>#REF!</v>
      </c>
      <c r="AA121" s="2" t="e">
        <f t="shared" si="210"/>
        <v>#REF!</v>
      </c>
      <c r="AB121" s="2" t="e">
        <f t="shared" si="211"/>
        <v>#REF!</v>
      </c>
      <c r="AC121" s="23">
        <f t="shared" si="227"/>
        <v>37000</v>
      </c>
      <c r="AD121" s="23">
        <f t="shared" si="228"/>
        <v>35952.796610169491</v>
      </c>
      <c r="AE121" s="23">
        <f t="shared" si="229"/>
        <v>1772300</v>
      </c>
      <c r="AF121" s="23">
        <f t="shared" si="230"/>
        <v>1722138.9576271186</v>
      </c>
      <c r="AG121" s="24"/>
      <c r="AH121" s="25">
        <f t="shared" si="231"/>
        <v>7400</v>
      </c>
    </row>
    <row r="122" spans="1:34" ht="15" customHeight="1">
      <c r="A122" s="348">
        <v>3</v>
      </c>
      <c r="B122" s="348">
        <v>2</v>
      </c>
      <c r="C122" s="348">
        <v>2</v>
      </c>
      <c r="D122" s="348">
        <v>7</v>
      </c>
      <c r="E122" s="360">
        <v>114</v>
      </c>
      <c r="F122" s="348">
        <v>8</v>
      </c>
      <c r="G122" s="353">
        <v>2</v>
      </c>
      <c r="H122" s="6">
        <v>71.2</v>
      </c>
      <c r="I122" s="32">
        <v>34.9</v>
      </c>
      <c r="J122" s="349">
        <v>71.2</v>
      </c>
      <c r="K122" s="356">
        <v>75</v>
      </c>
      <c r="L122" s="2">
        <v>44500</v>
      </c>
      <c r="M122" s="2">
        <v>2000</v>
      </c>
      <c r="N122" s="20">
        <f t="shared" si="222"/>
        <v>42500</v>
      </c>
      <c r="O122" s="20">
        <f t="shared" si="223"/>
        <v>41500</v>
      </c>
      <c r="P122" s="357">
        <v>70000</v>
      </c>
      <c r="Q122" s="357">
        <f t="shared" si="224"/>
        <v>5250000</v>
      </c>
      <c r="R122" s="348" t="s">
        <v>13</v>
      </c>
      <c r="S122" s="21"/>
      <c r="T122" s="21"/>
      <c r="U122" s="2">
        <v>41050</v>
      </c>
      <c r="V122" s="2">
        <f t="shared" si="3"/>
        <v>3078750</v>
      </c>
      <c r="W122" s="27">
        <f t="shared" si="225"/>
        <v>3078750</v>
      </c>
      <c r="X122" s="27">
        <f t="shared" si="226"/>
        <v>41050</v>
      </c>
      <c r="Y122" s="2" t="e">
        <f t="shared" si="6"/>
        <v>#REF!</v>
      </c>
      <c r="Z122" s="2" t="e">
        <f t="shared" si="209"/>
        <v>#REF!</v>
      </c>
      <c r="AA122" s="2" t="e">
        <f t="shared" si="210"/>
        <v>#REF!</v>
      </c>
      <c r="AB122" s="2" t="e">
        <f t="shared" si="211"/>
        <v>#REF!</v>
      </c>
      <c r="AC122" s="2">
        <f t="shared" si="227"/>
        <v>38500</v>
      </c>
      <c r="AD122" s="2">
        <f t="shared" si="228"/>
        <v>37156.483050847455</v>
      </c>
      <c r="AE122" s="2">
        <f t="shared" si="229"/>
        <v>2887500</v>
      </c>
      <c r="AF122" s="2">
        <f t="shared" si="230"/>
        <v>2786736.2288135593</v>
      </c>
      <c r="AH122" s="36">
        <f t="shared" si="231"/>
        <v>8900</v>
      </c>
    </row>
    <row r="123" spans="1:34" ht="15" hidden="1" customHeight="1">
      <c r="A123" s="15">
        <v>3</v>
      </c>
      <c r="B123" s="15">
        <v>2</v>
      </c>
      <c r="C123" s="15">
        <v>3</v>
      </c>
      <c r="D123" s="15">
        <v>8</v>
      </c>
      <c r="E123" s="16">
        <v>122</v>
      </c>
      <c r="F123" s="15">
        <v>9</v>
      </c>
      <c r="G123" s="16">
        <v>1</v>
      </c>
      <c r="H123" s="17">
        <v>46</v>
      </c>
      <c r="I123" s="18">
        <v>18.899999999999999</v>
      </c>
      <c r="J123" s="18">
        <v>46</v>
      </c>
      <c r="K123" s="19">
        <v>47.1</v>
      </c>
      <c r="L123" s="2">
        <v>44500</v>
      </c>
      <c r="M123" s="2">
        <v>2000</v>
      </c>
      <c r="N123" s="20">
        <f t="shared" si="222"/>
        <v>42500</v>
      </c>
      <c r="O123" s="20">
        <v>36500</v>
      </c>
      <c r="P123" s="20"/>
      <c r="Q123" s="20">
        <f>O123*K123</f>
        <v>1719150</v>
      </c>
      <c r="R123" s="15" t="s">
        <v>38</v>
      </c>
      <c r="S123" s="21"/>
      <c r="T123" s="21"/>
      <c r="U123" s="2">
        <v>35000</v>
      </c>
      <c r="V123" s="2">
        <f t="shared" si="3"/>
        <v>1648500</v>
      </c>
      <c r="W123" s="22">
        <f t="shared" si="225"/>
        <v>1648500</v>
      </c>
      <c r="X123" s="22">
        <f t="shared" si="226"/>
        <v>35000</v>
      </c>
      <c r="Y123" s="2" t="e">
        <f t="shared" si="6"/>
        <v>#REF!</v>
      </c>
      <c r="Z123" s="2" t="e">
        <f t="shared" si="209"/>
        <v>#REF!</v>
      </c>
      <c r="AA123" s="2" t="e">
        <f t="shared" si="210"/>
        <v>#REF!</v>
      </c>
      <c r="AB123" s="2" t="e">
        <f t="shared" si="211"/>
        <v>#REF!</v>
      </c>
      <c r="AC123" s="23">
        <f t="shared" si="227"/>
        <v>33500</v>
      </c>
      <c r="AD123" s="23">
        <f t="shared" si="228"/>
        <v>32221.313559322032</v>
      </c>
      <c r="AE123" s="23">
        <f t="shared" si="229"/>
        <v>1577850</v>
      </c>
      <c r="AF123" s="23">
        <f t="shared" si="230"/>
        <v>1517623.8686440678</v>
      </c>
      <c r="AG123" s="24"/>
      <c r="AH123" s="25">
        <f t="shared" si="231"/>
        <v>3900</v>
      </c>
    </row>
    <row r="124" spans="1:34" ht="15" hidden="1" customHeight="1">
      <c r="A124" s="21">
        <v>3</v>
      </c>
      <c r="B124" s="21">
        <v>2</v>
      </c>
      <c r="C124" s="21">
        <v>2</v>
      </c>
      <c r="D124" s="21">
        <v>7</v>
      </c>
      <c r="E124" s="358">
        <v>121</v>
      </c>
      <c r="F124" s="21">
        <v>9</v>
      </c>
      <c r="G124" s="351">
        <v>2</v>
      </c>
      <c r="H124" s="6">
        <v>71.2</v>
      </c>
      <c r="I124" s="32">
        <v>34.9</v>
      </c>
      <c r="J124" s="32">
        <v>71.2</v>
      </c>
      <c r="K124" s="354">
        <v>75</v>
      </c>
      <c r="L124" s="2">
        <v>44500</v>
      </c>
      <c r="M124" s="2">
        <v>2000</v>
      </c>
      <c r="N124" s="20">
        <f t="shared" si="222"/>
        <v>42500</v>
      </c>
      <c r="O124" s="20">
        <f t="shared" ref="O124:O125" si="232">N124-1000</f>
        <v>41500</v>
      </c>
      <c r="P124" s="357">
        <v>65000</v>
      </c>
      <c r="Q124" s="355">
        <f t="shared" ref="Q124:Q125" si="233">K124*P124</f>
        <v>4875000</v>
      </c>
      <c r="R124" s="21" t="s">
        <v>39</v>
      </c>
      <c r="S124" s="21"/>
      <c r="T124" s="21"/>
      <c r="U124" s="2">
        <v>41050</v>
      </c>
      <c r="V124" s="2">
        <f t="shared" si="3"/>
        <v>3078750</v>
      </c>
      <c r="W124" s="27">
        <f t="shared" si="225"/>
        <v>3078750</v>
      </c>
      <c r="X124" s="27">
        <f t="shared" si="226"/>
        <v>41050</v>
      </c>
      <c r="Y124" s="2" t="e">
        <f t="shared" si="6"/>
        <v>#REF!</v>
      </c>
      <c r="Z124" s="2" t="e">
        <f t="shared" si="209"/>
        <v>#REF!</v>
      </c>
      <c r="AA124" s="2" t="e">
        <f t="shared" si="210"/>
        <v>#REF!</v>
      </c>
      <c r="AB124" s="2" t="e">
        <f t="shared" si="211"/>
        <v>#REF!</v>
      </c>
      <c r="AC124" s="2">
        <f t="shared" si="227"/>
        <v>38500</v>
      </c>
      <c r="AD124" s="2">
        <f t="shared" si="228"/>
        <v>37156.483050847455</v>
      </c>
      <c r="AE124" s="2">
        <f t="shared" si="229"/>
        <v>2887500</v>
      </c>
      <c r="AF124" s="2">
        <f t="shared" si="230"/>
        <v>2786736.2288135593</v>
      </c>
      <c r="AH124" s="36">
        <f t="shared" si="231"/>
        <v>8900</v>
      </c>
    </row>
    <row r="125" spans="1:34" ht="15" hidden="1" customHeight="1">
      <c r="A125" s="15">
        <v>3</v>
      </c>
      <c r="B125" s="15">
        <v>2</v>
      </c>
      <c r="C125" s="15">
        <v>5</v>
      </c>
      <c r="D125" s="15">
        <v>10</v>
      </c>
      <c r="E125" s="16">
        <v>124</v>
      </c>
      <c r="F125" s="15">
        <v>9</v>
      </c>
      <c r="G125" s="16">
        <v>1</v>
      </c>
      <c r="H125" s="17">
        <v>42.8</v>
      </c>
      <c r="I125" s="18">
        <v>18.399999999999999</v>
      </c>
      <c r="J125" s="18">
        <v>42.8</v>
      </c>
      <c r="K125" s="19">
        <v>44.6</v>
      </c>
      <c r="L125" s="2">
        <v>44000</v>
      </c>
      <c r="M125" s="2">
        <v>2000</v>
      </c>
      <c r="N125" s="20">
        <f t="shared" si="222"/>
        <v>42000</v>
      </c>
      <c r="O125" s="20">
        <f t="shared" si="232"/>
        <v>41000</v>
      </c>
      <c r="P125" s="20">
        <v>39500</v>
      </c>
      <c r="Q125" s="20">
        <f t="shared" si="233"/>
        <v>1761700</v>
      </c>
      <c r="R125" s="15" t="s">
        <v>38</v>
      </c>
      <c r="S125" s="21"/>
      <c r="T125" s="21"/>
      <c r="U125" s="2">
        <v>41050</v>
      </c>
      <c r="V125" s="2">
        <f t="shared" si="3"/>
        <v>1830830</v>
      </c>
      <c r="W125" s="27">
        <f t="shared" si="225"/>
        <v>1830830</v>
      </c>
      <c r="X125" s="27">
        <f t="shared" si="226"/>
        <v>41050</v>
      </c>
      <c r="Y125" s="2" t="e">
        <f t="shared" si="6"/>
        <v>#REF!</v>
      </c>
      <c r="Z125" s="2" t="e">
        <f t="shared" si="209"/>
        <v>#REF!</v>
      </c>
      <c r="AA125" s="2" t="e">
        <f t="shared" si="210"/>
        <v>#REF!</v>
      </c>
      <c r="AB125" s="2" t="e">
        <f t="shared" si="211"/>
        <v>#REF!</v>
      </c>
      <c r="AC125" s="23">
        <f t="shared" si="227"/>
        <v>38000</v>
      </c>
      <c r="AD125" s="23">
        <f t="shared" si="228"/>
        <v>36755.254237288136</v>
      </c>
      <c r="AE125" s="23">
        <f t="shared" si="229"/>
        <v>1694800</v>
      </c>
      <c r="AF125" s="23">
        <f t="shared" si="230"/>
        <v>1639284.338983051</v>
      </c>
      <c r="AG125" s="24"/>
      <c r="AH125" s="25">
        <f t="shared" si="231"/>
        <v>8400</v>
      </c>
    </row>
    <row r="126" spans="1:34" ht="15" hidden="1" customHeight="1">
      <c r="A126" s="15">
        <v>3</v>
      </c>
      <c r="B126" s="15">
        <v>2</v>
      </c>
      <c r="C126" s="15">
        <v>6</v>
      </c>
      <c r="D126" s="15">
        <v>11</v>
      </c>
      <c r="E126" s="16">
        <v>125</v>
      </c>
      <c r="F126" s="15">
        <v>9</v>
      </c>
      <c r="G126" s="16">
        <v>1</v>
      </c>
      <c r="H126" s="18">
        <v>44.8</v>
      </c>
      <c r="I126" s="18"/>
      <c r="J126" s="18"/>
      <c r="K126" s="19">
        <v>45.7</v>
      </c>
      <c r="L126" s="20">
        <v>39000</v>
      </c>
      <c r="M126" s="20"/>
      <c r="N126" s="20"/>
      <c r="O126" s="20"/>
      <c r="P126" s="20"/>
      <c r="Q126" s="20">
        <f>L126*K126</f>
        <v>1782300</v>
      </c>
      <c r="R126" s="15" t="s">
        <v>38</v>
      </c>
      <c r="S126" s="15"/>
      <c r="T126" s="15"/>
      <c r="U126" s="23">
        <v>35000</v>
      </c>
      <c r="V126" s="2">
        <f t="shared" si="3"/>
        <v>1599500</v>
      </c>
      <c r="W126" s="18" t="e">
        <f>#REF!*U126</f>
        <v>#REF!</v>
      </c>
      <c r="X126" s="18"/>
      <c r="Y126" s="23" t="e">
        <f t="shared" si="6"/>
        <v>#REF!</v>
      </c>
      <c r="Z126" s="23"/>
      <c r="AA126" s="23"/>
      <c r="AB126" s="23"/>
      <c r="AC126" s="40"/>
      <c r="AD126" s="40"/>
      <c r="AE126" s="40"/>
      <c r="AF126" s="40"/>
      <c r="AG126" s="24"/>
      <c r="AH126" s="24"/>
    </row>
    <row r="127" spans="1:34" ht="15" hidden="1" customHeight="1">
      <c r="A127" s="15">
        <v>3</v>
      </c>
      <c r="B127" s="15">
        <v>2</v>
      </c>
      <c r="C127" s="15">
        <v>7</v>
      </c>
      <c r="D127" s="15">
        <v>12</v>
      </c>
      <c r="E127" s="16">
        <v>126</v>
      </c>
      <c r="F127" s="15">
        <v>9</v>
      </c>
      <c r="G127" s="16">
        <v>1</v>
      </c>
      <c r="H127" s="17">
        <v>44.1</v>
      </c>
      <c r="I127" s="18">
        <v>19.3</v>
      </c>
      <c r="J127" s="18">
        <v>44.1</v>
      </c>
      <c r="K127" s="19">
        <v>45.5</v>
      </c>
      <c r="L127" s="2">
        <v>41000</v>
      </c>
      <c r="M127" s="2">
        <v>2000</v>
      </c>
      <c r="N127" s="20">
        <f t="shared" ref="N127:N136" si="234">L127-M127</f>
        <v>39000</v>
      </c>
      <c r="O127" s="20">
        <f t="shared" ref="O127:O136" si="235">N127-1000</f>
        <v>38000</v>
      </c>
      <c r="P127" s="20">
        <v>42000</v>
      </c>
      <c r="Q127" s="20">
        <f t="shared" ref="Q127:Q136" si="236">K127*P127</f>
        <v>1911000</v>
      </c>
      <c r="R127" s="15" t="s">
        <v>38</v>
      </c>
      <c r="S127" s="21"/>
      <c r="T127" s="21"/>
      <c r="U127" s="2">
        <v>41050</v>
      </c>
      <c r="V127" s="2">
        <f t="shared" si="3"/>
        <v>1867775</v>
      </c>
      <c r="W127" s="27">
        <f t="shared" ref="W127:W136" si="237">U127*K127</f>
        <v>1867775</v>
      </c>
      <c r="X127" s="27">
        <f t="shared" ref="X127:X136" si="238">W127/K127</f>
        <v>41050</v>
      </c>
      <c r="Y127" s="2" t="e">
        <f t="shared" si="6"/>
        <v>#REF!</v>
      </c>
      <c r="Z127" s="2" t="e">
        <f t="shared" ref="Z127:Z146" si="239">#REF!*$AA$1</f>
        <v>#REF!</v>
      </c>
      <c r="AA127" s="2" t="e">
        <f t="shared" ref="AA127:AA146" si="240">#REF!-Y127-Z127</f>
        <v>#REF!</v>
      </c>
      <c r="AB127" s="2" t="e">
        <f t="shared" ref="AB127:AB146" si="241">AA127/#REF!</f>
        <v>#REF!</v>
      </c>
      <c r="AC127" s="23">
        <f t="shared" ref="AC127:AC136" si="242">O127-3000</f>
        <v>35000</v>
      </c>
      <c r="AD127" s="23">
        <f t="shared" ref="AD127:AD146" si="243">AC127-(AC127*4.5%)-(AC127-X127)*18/118</f>
        <v>34347.881355932201</v>
      </c>
      <c r="AE127" s="23">
        <f t="shared" ref="AE127:AE136" si="244">AC127*K127</f>
        <v>1592500</v>
      </c>
      <c r="AF127" s="23">
        <f t="shared" ref="AF127:AF136" si="245">AD127*K127</f>
        <v>1562828.6016949152</v>
      </c>
      <c r="AG127" s="24"/>
      <c r="AH127" s="25">
        <f t="shared" ref="AH127:AH136" si="246">AC127-$AH$1</f>
        <v>5400</v>
      </c>
    </row>
    <row r="128" spans="1:34" ht="15" hidden="1" customHeight="1">
      <c r="A128" s="15">
        <v>3</v>
      </c>
      <c r="B128" s="15">
        <v>2</v>
      </c>
      <c r="C128" s="15">
        <v>1</v>
      </c>
      <c r="D128" s="15">
        <v>6</v>
      </c>
      <c r="E128" s="16">
        <v>127</v>
      </c>
      <c r="F128" s="15">
        <v>10</v>
      </c>
      <c r="G128" s="16">
        <v>1</v>
      </c>
      <c r="H128" s="6">
        <v>46.5</v>
      </c>
      <c r="I128" s="32">
        <v>19.3</v>
      </c>
      <c r="J128" s="18">
        <v>46.5</v>
      </c>
      <c r="K128" s="19">
        <v>47.9</v>
      </c>
      <c r="L128" s="23">
        <v>43000</v>
      </c>
      <c r="M128" s="23">
        <v>2000</v>
      </c>
      <c r="N128" s="20">
        <f t="shared" si="234"/>
        <v>41000</v>
      </c>
      <c r="O128" s="20">
        <f t="shared" si="235"/>
        <v>40000</v>
      </c>
      <c r="P128" s="20">
        <v>53000</v>
      </c>
      <c r="Q128" s="20">
        <f t="shared" si="236"/>
        <v>2538700</v>
      </c>
      <c r="R128" s="15" t="s">
        <v>38</v>
      </c>
      <c r="S128" s="21"/>
      <c r="T128" s="21"/>
      <c r="U128" s="2">
        <v>41050</v>
      </c>
      <c r="V128" s="2">
        <f t="shared" si="3"/>
        <v>1966295</v>
      </c>
      <c r="W128" s="27">
        <f t="shared" si="237"/>
        <v>1966295</v>
      </c>
      <c r="X128" s="27">
        <f t="shared" si="238"/>
        <v>41050</v>
      </c>
      <c r="Y128" s="2" t="e">
        <f t="shared" si="6"/>
        <v>#REF!</v>
      </c>
      <c r="Z128" s="2" t="e">
        <f t="shared" si="239"/>
        <v>#REF!</v>
      </c>
      <c r="AA128" s="2" t="e">
        <f t="shared" si="240"/>
        <v>#REF!</v>
      </c>
      <c r="AB128" s="2" t="e">
        <f t="shared" si="241"/>
        <v>#REF!</v>
      </c>
      <c r="AC128" s="2">
        <f t="shared" si="242"/>
        <v>37000</v>
      </c>
      <c r="AD128" s="2">
        <f t="shared" si="243"/>
        <v>35952.796610169491</v>
      </c>
      <c r="AE128" s="2">
        <f t="shared" si="244"/>
        <v>1772300</v>
      </c>
      <c r="AF128" s="2">
        <f t="shared" si="245"/>
        <v>1722138.9576271186</v>
      </c>
      <c r="AG128" s="41"/>
      <c r="AH128" s="42">
        <f t="shared" si="246"/>
        <v>7400</v>
      </c>
    </row>
    <row r="129" spans="1:34" ht="15" hidden="1" customHeight="1">
      <c r="A129" s="29">
        <v>3</v>
      </c>
      <c r="B129" s="29">
        <v>2</v>
      </c>
      <c r="C129" s="29">
        <v>2</v>
      </c>
      <c r="D129" s="29">
        <v>7</v>
      </c>
      <c r="E129" s="30">
        <v>128</v>
      </c>
      <c r="F129" s="29">
        <v>10</v>
      </c>
      <c r="G129" s="30">
        <v>2</v>
      </c>
      <c r="H129" s="6">
        <v>71.2</v>
      </c>
      <c r="I129" s="32">
        <v>34.9</v>
      </c>
      <c r="J129" s="33">
        <v>71.2</v>
      </c>
      <c r="K129" s="34">
        <v>75</v>
      </c>
      <c r="L129" s="2">
        <v>44500</v>
      </c>
      <c r="M129" s="2">
        <v>2000</v>
      </c>
      <c r="N129" s="20">
        <f t="shared" si="234"/>
        <v>42500</v>
      </c>
      <c r="O129" s="20">
        <f t="shared" si="235"/>
        <v>41500</v>
      </c>
      <c r="P129" s="35">
        <v>54000</v>
      </c>
      <c r="Q129" s="35">
        <f t="shared" si="236"/>
        <v>4050000</v>
      </c>
      <c r="R129" s="29" t="s">
        <v>39</v>
      </c>
      <c r="S129" s="21"/>
      <c r="T129" s="21"/>
      <c r="U129" s="2">
        <v>41050</v>
      </c>
      <c r="V129" s="2">
        <f t="shared" si="3"/>
        <v>3078750</v>
      </c>
      <c r="W129" s="27">
        <f t="shared" si="237"/>
        <v>3078750</v>
      </c>
      <c r="X129" s="27">
        <f t="shared" si="238"/>
        <v>41050</v>
      </c>
      <c r="Y129" s="2" t="e">
        <f t="shared" si="6"/>
        <v>#REF!</v>
      </c>
      <c r="Z129" s="2" t="e">
        <f t="shared" si="239"/>
        <v>#REF!</v>
      </c>
      <c r="AA129" s="2" t="e">
        <f t="shared" si="240"/>
        <v>#REF!</v>
      </c>
      <c r="AB129" s="2" t="e">
        <f t="shared" si="241"/>
        <v>#REF!</v>
      </c>
      <c r="AC129" s="2">
        <f t="shared" si="242"/>
        <v>38500</v>
      </c>
      <c r="AD129" s="2">
        <f t="shared" si="243"/>
        <v>37156.483050847455</v>
      </c>
      <c r="AE129" s="2">
        <f t="shared" si="244"/>
        <v>2887500</v>
      </c>
      <c r="AF129" s="2">
        <f t="shared" si="245"/>
        <v>2786736.2288135593</v>
      </c>
      <c r="AH129" s="36">
        <f t="shared" si="246"/>
        <v>8900</v>
      </c>
    </row>
    <row r="130" spans="1:34" ht="15" hidden="1" customHeight="1">
      <c r="A130" s="53">
        <v>3</v>
      </c>
      <c r="B130" s="53">
        <v>2</v>
      </c>
      <c r="C130" s="53">
        <v>3</v>
      </c>
      <c r="D130" s="53">
        <v>8</v>
      </c>
      <c r="E130" s="54">
        <v>129</v>
      </c>
      <c r="F130" s="53">
        <v>10</v>
      </c>
      <c r="G130" s="54">
        <v>1</v>
      </c>
      <c r="H130" s="6">
        <v>46</v>
      </c>
      <c r="I130" s="32">
        <v>18.899999999999999</v>
      </c>
      <c r="J130" s="55">
        <v>46</v>
      </c>
      <c r="K130" s="56">
        <v>47.1</v>
      </c>
      <c r="L130" s="2">
        <v>44500</v>
      </c>
      <c r="M130" s="2">
        <v>2000</v>
      </c>
      <c r="N130" s="20">
        <f t="shared" si="234"/>
        <v>42500</v>
      </c>
      <c r="O130" s="20">
        <f t="shared" si="235"/>
        <v>41500</v>
      </c>
      <c r="P130" s="10">
        <v>59000</v>
      </c>
      <c r="Q130" s="10">
        <f t="shared" si="236"/>
        <v>2778900</v>
      </c>
      <c r="R130" s="53" t="s">
        <v>16</v>
      </c>
      <c r="S130" s="21"/>
      <c r="T130" s="21"/>
      <c r="U130" s="2">
        <v>41050</v>
      </c>
      <c r="V130" s="2">
        <f t="shared" si="3"/>
        <v>1933455</v>
      </c>
      <c r="W130" s="27">
        <f t="shared" si="237"/>
        <v>1933455</v>
      </c>
      <c r="X130" s="27">
        <f t="shared" si="238"/>
        <v>41050</v>
      </c>
      <c r="Y130" s="2" t="e">
        <f t="shared" si="6"/>
        <v>#REF!</v>
      </c>
      <c r="Z130" s="2" t="e">
        <f t="shared" si="239"/>
        <v>#REF!</v>
      </c>
      <c r="AA130" s="2" t="e">
        <f t="shared" si="240"/>
        <v>#REF!</v>
      </c>
      <c r="AB130" s="2" t="e">
        <f t="shared" si="241"/>
        <v>#REF!</v>
      </c>
      <c r="AC130" s="2">
        <f t="shared" si="242"/>
        <v>38500</v>
      </c>
      <c r="AD130" s="2">
        <f t="shared" si="243"/>
        <v>37156.483050847455</v>
      </c>
      <c r="AE130" s="2">
        <f t="shared" si="244"/>
        <v>1813350</v>
      </c>
      <c r="AF130" s="2">
        <f t="shared" si="245"/>
        <v>1750070.3516949152</v>
      </c>
      <c r="AH130" s="36">
        <f t="shared" si="246"/>
        <v>8900</v>
      </c>
    </row>
    <row r="131" spans="1:34" ht="15" hidden="1" customHeight="1">
      <c r="A131" s="21">
        <v>3</v>
      </c>
      <c r="B131" s="21">
        <v>2</v>
      </c>
      <c r="C131" s="21">
        <v>2</v>
      </c>
      <c r="D131" s="21">
        <v>7</v>
      </c>
      <c r="E131" s="358">
        <v>135</v>
      </c>
      <c r="F131" s="21">
        <v>11</v>
      </c>
      <c r="G131" s="351">
        <v>2</v>
      </c>
      <c r="H131" s="6">
        <v>71.2</v>
      </c>
      <c r="I131" s="32">
        <v>34.9</v>
      </c>
      <c r="J131" s="32">
        <v>71.2</v>
      </c>
      <c r="K131" s="354">
        <v>75</v>
      </c>
      <c r="L131" s="2">
        <v>44500</v>
      </c>
      <c r="M131" s="2">
        <v>2000</v>
      </c>
      <c r="N131" s="20">
        <f t="shared" si="234"/>
        <v>42500</v>
      </c>
      <c r="O131" s="20">
        <f t="shared" si="235"/>
        <v>41500</v>
      </c>
      <c r="P131" s="357">
        <v>63500</v>
      </c>
      <c r="Q131" s="355">
        <f t="shared" si="236"/>
        <v>4762500</v>
      </c>
      <c r="R131" s="21" t="s">
        <v>39</v>
      </c>
      <c r="S131" s="21"/>
      <c r="T131" s="21"/>
      <c r="U131" s="2">
        <v>41050</v>
      </c>
      <c r="V131" s="2">
        <f t="shared" si="3"/>
        <v>3078750</v>
      </c>
      <c r="W131" s="27">
        <f t="shared" si="237"/>
        <v>3078750</v>
      </c>
      <c r="X131" s="27">
        <f t="shared" si="238"/>
        <v>41050</v>
      </c>
      <c r="Y131" s="2" t="e">
        <f t="shared" si="6"/>
        <v>#REF!</v>
      </c>
      <c r="Z131" s="2" t="e">
        <f t="shared" si="239"/>
        <v>#REF!</v>
      </c>
      <c r="AA131" s="2" t="e">
        <f t="shared" si="240"/>
        <v>#REF!</v>
      </c>
      <c r="AB131" s="2" t="e">
        <f t="shared" si="241"/>
        <v>#REF!</v>
      </c>
      <c r="AC131" s="2">
        <f t="shared" si="242"/>
        <v>38500</v>
      </c>
      <c r="AD131" s="2">
        <f t="shared" si="243"/>
        <v>37156.483050847455</v>
      </c>
      <c r="AE131" s="2">
        <f t="shared" si="244"/>
        <v>2887500</v>
      </c>
      <c r="AF131" s="2">
        <f t="shared" si="245"/>
        <v>2786736.2288135593</v>
      </c>
      <c r="AH131" s="36">
        <f t="shared" si="246"/>
        <v>8900</v>
      </c>
    </row>
    <row r="132" spans="1:34" ht="15" hidden="1" customHeight="1">
      <c r="A132" s="21">
        <v>3</v>
      </c>
      <c r="B132" s="21">
        <v>2</v>
      </c>
      <c r="C132" s="21">
        <v>2</v>
      </c>
      <c r="D132" s="21">
        <v>7</v>
      </c>
      <c r="E132" s="358">
        <v>142</v>
      </c>
      <c r="F132" s="21">
        <v>12</v>
      </c>
      <c r="G132" s="352">
        <v>2</v>
      </c>
      <c r="H132" s="6">
        <v>71.2</v>
      </c>
      <c r="I132" s="32">
        <v>34.9</v>
      </c>
      <c r="J132" s="32">
        <v>71.2</v>
      </c>
      <c r="K132" s="354">
        <v>75</v>
      </c>
      <c r="L132" s="2">
        <v>44500</v>
      </c>
      <c r="M132" s="2">
        <v>2000</v>
      </c>
      <c r="N132" s="20">
        <f t="shared" si="234"/>
        <v>42500</v>
      </c>
      <c r="O132" s="20">
        <f t="shared" si="235"/>
        <v>41500</v>
      </c>
      <c r="P132" s="357">
        <v>61500</v>
      </c>
      <c r="Q132" s="355">
        <f t="shared" si="236"/>
        <v>4612500</v>
      </c>
      <c r="R132" s="21" t="s">
        <v>39</v>
      </c>
      <c r="S132" s="21"/>
      <c r="T132" s="21"/>
      <c r="U132" s="2">
        <v>41050</v>
      </c>
      <c r="V132" s="2">
        <f t="shared" si="3"/>
        <v>3078750</v>
      </c>
      <c r="W132" s="27">
        <f t="shared" si="237"/>
        <v>3078750</v>
      </c>
      <c r="X132" s="27">
        <f t="shared" si="238"/>
        <v>41050</v>
      </c>
      <c r="Y132" s="2" t="e">
        <f t="shared" si="6"/>
        <v>#REF!</v>
      </c>
      <c r="Z132" s="2" t="e">
        <f t="shared" si="239"/>
        <v>#REF!</v>
      </c>
      <c r="AA132" s="2" t="e">
        <f t="shared" si="240"/>
        <v>#REF!</v>
      </c>
      <c r="AB132" s="2" t="e">
        <f t="shared" si="241"/>
        <v>#REF!</v>
      </c>
      <c r="AC132" s="2">
        <f t="shared" si="242"/>
        <v>38500</v>
      </c>
      <c r="AD132" s="2">
        <f t="shared" si="243"/>
        <v>37156.483050847455</v>
      </c>
      <c r="AE132" s="2">
        <f t="shared" si="244"/>
        <v>2887500</v>
      </c>
      <c r="AF132" s="2">
        <f t="shared" si="245"/>
        <v>2786736.2288135593</v>
      </c>
      <c r="AG132" s="41"/>
      <c r="AH132" s="42">
        <f t="shared" si="246"/>
        <v>8900</v>
      </c>
    </row>
    <row r="133" spans="1:34" ht="15" hidden="1" customHeight="1">
      <c r="A133" s="15">
        <v>3</v>
      </c>
      <c r="B133" s="15">
        <v>2</v>
      </c>
      <c r="C133" s="15">
        <v>6</v>
      </c>
      <c r="D133" s="15">
        <v>11</v>
      </c>
      <c r="E133" s="16">
        <v>132</v>
      </c>
      <c r="F133" s="15">
        <v>10</v>
      </c>
      <c r="G133" s="26">
        <v>1</v>
      </c>
      <c r="H133" s="17">
        <v>46.5</v>
      </c>
      <c r="I133" s="18">
        <v>18.600000000000001</v>
      </c>
      <c r="J133" s="18">
        <v>46.5</v>
      </c>
      <c r="K133" s="19">
        <v>47.4</v>
      </c>
      <c r="L133" s="2">
        <v>46000</v>
      </c>
      <c r="M133" s="2">
        <v>2000</v>
      </c>
      <c r="N133" s="20">
        <f t="shared" si="234"/>
        <v>44000</v>
      </c>
      <c r="O133" s="20">
        <f t="shared" si="235"/>
        <v>43000</v>
      </c>
      <c r="P133" s="20">
        <v>43500</v>
      </c>
      <c r="Q133" s="20">
        <f t="shared" si="236"/>
        <v>2061900</v>
      </c>
      <c r="R133" s="15" t="s">
        <v>38</v>
      </c>
      <c r="S133" s="21"/>
      <c r="T133" s="21"/>
      <c r="U133" s="2">
        <v>41050</v>
      </c>
      <c r="V133" s="2">
        <f t="shared" si="3"/>
        <v>1945770</v>
      </c>
      <c r="W133" s="27">
        <f t="shared" si="237"/>
        <v>1945770</v>
      </c>
      <c r="X133" s="27">
        <f t="shared" si="238"/>
        <v>41050</v>
      </c>
      <c r="Y133" s="2" t="e">
        <f t="shared" si="6"/>
        <v>#REF!</v>
      </c>
      <c r="Z133" s="2" t="e">
        <f t="shared" si="239"/>
        <v>#REF!</v>
      </c>
      <c r="AA133" s="2" t="e">
        <f t="shared" si="240"/>
        <v>#REF!</v>
      </c>
      <c r="AB133" s="2" t="e">
        <f t="shared" si="241"/>
        <v>#REF!</v>
      </c>
      <c r="AC133" s="23">
        <f t="shared" si="242"/>
        <v>40000</v>
      </c>
      <c r="AD133" s="23">
        <f t="shared" si="243"/>
        <v>38360.169491525427</v>
      </c>
      <c r="AE133" s="23">
        <f t="shared" si="244"/>
        <v>1896000</v>
      </c>
      <c r="AF133" s="23">
        <f t="shared" si="245"/>
        <v>1818272.0338983051</v>
      </c>
      <c r="AG133" s="24"/>
      <c r="AH133" s="25">
        <f t="shared" si="246"/>
        <v>10400</v>
      </c>
    </row>
    <row r="134" spans="1:34" ht="15" hidden="1" customHeight="1">
      <c r="A134" s="15">
        <v>3</v>
      </c>
      <c r="B134" s="15">
        <v>2</v>
      </c>
      <c r="C134" s="15">
        <v>7</v>
      </c>
      <c r="D134" s="15">
        <v>12</v>
      </c>
      <c r="E134" s="16">
        <v>133</v>
      </c>
      <c r="F134" s="15">
        <v>10</v>
      </c>
      <c r="G134" s="26">
        <v>1</v>
      </c>
      <c r="H134" s="6">
        <v>44.1</v>
      </c>
      <c r="I134" s="32">
        <v>19.3</v>
      </c>
      <c r="J134" s="18">
        <v>44.1</v>
      </c>
      <c r="K134" s="19">
        <v>45.5</v>
      </c>
      <c r="L134" s="2">
        <v>41000</v>
      </c>
      <c r="M134" s="2">
        <v>2000</v>
      </c>
      <c r="N134" s="20">
        <f t="shared" si="234"/>
        <v>39000</v>
      </c>
      <c r="O134" s="20">
        <f t="shared" si="235"/>
        <v>38000</v>
      </c>
      <c r="P134" s="20">
        <v>44000</v>
      </c>
      <c r="Q134" s="20">
        <f t="shared" si="236"/>
        <v>2002000</v>
      </c>
      <c r="R134" s="15" t="s">
        <v>38</v>
      </c>
      <c r="S134" s="21"/>
      <c r="T134" s="21"/>
      <c r="U134" s="2">
        <v>41050</v>
      </c>
      <c r="V134" s="2">
        <f t="shared" si="3"/>
        <v>1867775</v>
      </c>
      <c r="W134" s="27">
        <f t="shared" si="237"/>
        <v>1867775</v>
      </c>
      <c r="X134" s="27">
        <f t="shared" si="238"/>
        <v>41050</v>
      </c>
      <c r="Y134" s="2" t="e">
        <f t="shared" si="6"/>
        <v>#REF!</v>
      </c>
      <c r="Z134" s="2" t="e">
        <f t="shared" si="239"/>
        <v>#REF!</v>
      </c>
      <c r="AA134" s="2" t="e">
        <f t="shared" si="240"/>
        <v>#REF!</v>
      </c>
      <c r="AB134" s="2" t="e">
        <f t="shared" si="241"/>
        <v>#REF!</v>
      </c>
      <c r="AC134" s="23">
        <f t="shared" si="242"/>
        <v>35000</v>
      </c>
      <c r="AD134" s="23">
        <f t="shared" si="243"/>
        <v>34347.881355932201</v>
      </c>
      <c r="AE134" s="23">
        <f t="shared" si="244"/>
        <v>1592500</v>
      </c>
      <c r="AF134" s="23">
        <f t="shared" si="245"/>
        <v>1562828.6016949152</v>
      </c>
      <c r="AG134" s="24"/>
      <c r="AH134" s="25">
        <f t="shared" si="246"/>
        <v>5400</v>
      </c>
    </row>
    <row r="135" spans="1:34" ht="15" hidden="1" customHeight="1">
      <c r="A135" s="53">
        <v>3</v>
      </c>
      <c r="B135" s="53">
        <v>2</v>
      </c>
      <c r="C135" s="53">
        <v>1</v>
      </c>
      <c r="D135" s="53">
        <v>6</v>
      </c>
      <c r="E135" s="54">
        <v>134</v>
      </c>
      <c r="F135" s="53">
        <v>11</v>
      </c>
      <c r="G135" s="72">
        <v>1</v>
      </c>
      <c r="H135" s="6">
        <v>46.5</v>
      </c>
      <c r="I135" s="32">
        <v>19.3</v>
      </c>
      <c r="J135" s="55">
        <v>46.5</v>
      </c>
      <c r="K135" s="56">
        <v>47.9</v>
      </c>
      <c r="L135" s="2">
        <v>43000</v>
      </c>
      <c r="M135" s="2">
        <v>2000</v>
      </c>
      <c r="N135" s="20">
        <f t="shared" si="234"/>
        <v>41000</v>
      </c>
      <c r="O135" s="20">
        <f t="shared" si="235"/>
        <v>40000</v>
      </c>
      <c r="P135" s="10">
        <v>52500</v>
      </c>
      <c r="Q135" s="10">
        <f t="shared" si="236"/>
        <v>2514750</v>
      </c>
      <c r="R135" s="53" t="s">
        <v>40</v>
      </c>
      <c r="S135" s="21"/>
      <c r="T135" s="21"/>
      <c r="U135" s="2">
        <v>41050</v>
      </c>
      <c r="V135" s="2">
        <f t="shared" si="3"/>
        <v>1966295</v>
      </c>
      <c r="W135" s="27">
        <f t="shared" si="237"/>
        <v>1966295</v>
      </c>
      <c r="X135" s="27">
        <f t="shared" si="238"/>
        <v>41050</v>
      </c>
      <c r="Y135" s="2" t="e">
        <f t="shared" si="6"/>
        <v>#REF!</v>
      </c>
      <c r="Z135" s="2" t="e">
        <f t="shared" si="239"/>
        <v>#REF!</v>
      </c>
      <c r="AA135" s="2" t="e">
        <f t="shared" si="240"/>
        <v>#REF!</v>
      </c>
      <c r="AB135" s="2" t="e">
        <f t="shared" si="241"/>
        <v>#REF!</v>
      </c>
      <c r="AC135" s="2">
        <f t="shared" si="242"/>
        <v>37000</v>
      </c>
      <c r="AD135" s="2">
        <f t="shared" si="243"/>
        <v>35952.796610169491</v>
      </c>
      <c r="AE135" s="2">
        <f t="shared" si="244"/>
        <v>1772300</v>
      </c>
      <c r="AF135" s="2">
        <f t="shared" si="245"/>
        <v>1722138.9576271186</v>
      </c>
      <c r="AH135" s="36">
        <f t="shared" si="246"/>
        <v>7400</v>
      </c>
    </row>
    <row r="136" spans="1:34" ht="15" hidden="1" customHeight="1">
      <c r="A136" s="29">
        <v>3</v>
      </c>
      <c r="B136" s="29">
        <v>2</v>
      </c>
      <c r="C136" s="29">
        <v>2</v>
      </c>
      <c r="D136" s="29">
        <v>7</v>
      </c>
      <c r="E136" s="30">
        <v>149</v>
      </c>
      <c r="F136" s="29">
        <v>13</v>
      </c>
      <c r="G136" s="31">
        <v>2</v>
      </c>
      <c r="H136" s="6">
        <v>71.2</v>
      </c>
      <c r="I136" s="32">
        <v>34.9</v>
      </c>
      <c r="J136" s="33">
        <v>71.2</v>
      </c>
      <c r="K136" s="34">
        <v>75</v>
      </c>
      <c r="L136" s="2">
        <v>44500</v>
      </c>
      <c r="M136" s="2">
        <v>2000</v>
      </c>
      <c r="N136" s="20">
        <f t="shared" si="234"/>
        <v>42500</v>
      </c>
      <c r="O136" s="20">
        <f t="shared" si="235"/>
        <v>41500</v>
      </c>
      <c r="P136" s="35">
        <v>58000</v>
      </c>
      <c r="Q136" s="35">
        <f t="shared" si="236"/>
        <v>4350000</v>
      </c>
      <c r="R136" s="21" t="s">
        <v>39</v>
      </c>
      <c r="S136" s="21"/>
      <c r="T136" s="21"/>
      <c r="U136" s="2">
        <v>41050</v>
      </c>
      <c r="V136" s="2">
        <f t="shared" si="3"/>
        <v>3078750</v>
      </c>
      <c r="W136" s="27">
        <f t="shared" si="237"/>
        <v>3078750</v>
      </c>
      <c r="X136" s="27">
        <f t="shared" si="238"/>
        <v>41050</v>
      </c>
      <c r="Y136" s="2" t="e">
        <f t="shared" si="6"/>
        <v>#REF!</v>
      </c>
      <c r="Z136" s="2" t="e">
        <f t="shared" si="239"/>
        <v>#REF!</v>
      </c>
      <c r="AA136" s="2" t="e">
        <f t="shared" si="240"/>
        <v>#REF!</v>
      </c>
      <c r="AB136" s="2" t="e">
        <f t="shared" si="241"/>
        <v>#REF!</v>
      </c>
      <c r="AC136" s="2">
        <f t="shared" si="242"/>
        <v>38500</v>
      </c>
      <c r="AD136" s="2">
        <f t="shared" si="243"/>
        <v>37156.483050847455</v>
      </c>
      <c r="AE136" s="2">
        <f t="shared" si="244"/>
        <v>2887500</v>
      </c>
      <c r="AF136" s="2">
        <f t="shared" si="245"/>
        <v>2786736.2288135593</v>
      </c>
      <c r="AH136" s="36">
        <f t="shared" si="246"/>
        <v>8900</v>
      </c>
    </row>
    <row r="137" spans="1:34" ht="15" hidden="1" customHeight="1">
      <c r="A137" s="15">
        <v>3</v>
      </c>
      <c r="B137" s="15">
        <v>2</v>
      </c>
      <c r="C137" s="15">
        <v>3</v>
      </c>
      <c r="D137" s="15">
        <v>8</v>
      </c>
      <c r="E137" s="16">
        <v>136</v>
      </c>
      <c r="F137" s="15">
        <v>11</v>
      </c>
      <c r="G137" s="26">
        <v>1</v>
      </c>
      <c r="H137" s="18">
        <v>43</v>
      </c>
      <c r="I137" s="18">
        <v>18.899999999999999</v>
      </c>
      <c r="J137" s="18">
        <v>46</v>
      </c>
      <c r="K137" s="19">
        <v>44.1</v>
      </c>
      <c r="L137" s="20">
        <v>38500</v>
      </c>
      <c r="M137" s="20"/>
      <c r="N137" s="20"/>
      <c r="O137" s="20"/>
      <c r="P137" s="20"/>
      <c r="Q137" s="73">
        <f>L137*K137</f>
        <v>1697850</v>
      </c>
      <c r="R137" s="15" t="s">
        <v>38</v>
      </c>
      <c r="S137" s="15"/>
      <c r="T137" s="15"/>
      <c r="U137" s="23">
        <v>35000</v>
      </c>
      <c r="V137" s="2">
        <f t="shared" si="3"/>
        <v>1543500</v>
      </c>
      <c r="W137" s="18" t="e">
        <f>#REF!*U137</f>
        <v>#REF!</v>
      </c>
      <c r="X137" s="18" t="e">
        <f>W137/#REF!</f>
        <v>#REF!</v>
      </c>
      <c r="Y137" s="23" t="e">
        <f t="shared" si="6"/>
        <v>#REF!</v>
      </c>
      <c r="Z137" s="23" t="e">
        <f t="shared" si="239"/>
        <v>#REF!</v>
      </c>
      <c r="AA137" s="23" t="e">
        <f t="shared" si="240"/>
        <v>#REF!</v>
      </c>
      <c r="AB137" s="23" t="e">
        <f t="shared" si="241"/>
        <v>#REF!</v>
      </c>
      <c r="AC137" s="23" t="e">
        <f>#REF!-2000</f>
        <v>#REF!</v>
      </c>
      <c r="AD137" s="23" t="e">
        <f t="shared" si="243"/>
        <v>#REF!</v>
      </c>
      <c r="AE137" s="23"/>
      <c r="AF137" s="23" t="e">
        <f>AD137*#REF!</f>
        <v>#REF!</v>
      </c>
      <c r="AG137" s="24"/>
      <c r="AH137" s="24"/>
    </row>
    <row r="138" spans="1:34" ht="15" hidden="1" customHeight="1">
      <c r="A138" s="15">
        <v>3</v>
      </c>
      <c r="B138" s="15">
        <v>2</v>
      </c>
      <c r="C138" s="15">
        <v>4</v>
      </c>
      <c r="D138" s="15">
        <v>9</v>
      </c>
      <c r="E138" s="16">
        <v>137</v>
      </c>
      <c r="F138" s="15">
        <v>11</v>
      </c>
      <c r="G138" s="26">
        <v>1</v>
      </c>
      <c r="H138" s="6">
        <v>44.3</v>
      </c>
      <c r="I138" s="32">
        <v>18.899999999999999</v>
      </c>
      <c r="J138" s="18">
        <v>44.3</v>
      </c>
      <c r="K138" s="19">
        <v>45.4</v>
      </c>
      <c r="L138" s="2">
        <v>45000</v>
      </c>
      <c r="M138" s="2">
        <v>2000</v>
      </c>
      <c r="N138" s="20">
        <f t="shared" ref="N138:N146" si="247">L138-M138</f>
        <v>43000</v>
      </c>
      <c r="O138" s="20">
        <f t="shared" ref="O138:O146" si="248">N138-1000</f>
        <v>42000</v>
      </c>
      <c r="P138" s="20">
        <v>54000</v>
      </c>
      <c r="Q138" s="20">
        <f t="shared" ref="Q138:Q146" si="249">K138*P138</f>
        <v>2451600</v>
      </c>
      <c r="R138" s="15" t="s">
        <v>38</v>
      </c>
      <c r="S138" s="21"/>
      <c r="T138" s="21"/>
      <c r="U138" s="2">
        <v>41050</v>
      </c>
      <c r="V138" s="2">
        <f t="shared" si="3"/>
        <v>1863670</v>
      </c>
      <c r="W138" s="27">
        <f t="shared" ref="W138:W146" si="250">U138*K138</f>
        <v>1863670</v>
      </c>
      <c r="X138" s="27">
        <f t="shared" ref="X138:X146" si="251">W138/K138</f>
        <v>41050</v>
      </c>
      <c r="Y138" s="2" t="e">
        <f t="shared" si="6"/>
        <v>#REF!</v>
      </c>
      <c r="Z138" s="2" t="e">
        <f t="shared" si="239"/>
        <v>#REF!</v>
      </c>
      <c r="AA138" s="2" t="e">
        <f t="shared" si="240"/>
        <v>#REF!</v>
      </c>
      <c r="AB138" s="2" t="e">
        <f t="shared" si="241"/>
        <v>#REF!</v>
      </c>
      <c r="AC138" s="2">
        <f t="shared" ref="AC138:AC146" si="252">O138-3000</f>
        <v>39000</v>
      </c>
      <c r="AD138" s="2">
        <f t="shared" si="243"/>
        <v>37557.711864406781</v>
      </c>
      <c r="AE138" s="2">
        <f t="shared" ref="AE138:AE146" si="253">AC138*K138</f>
        <v>1770600</v>
      </c>
      <c r="AF138" s="2">
        <f t="shared" ref="AF138:AF146" si="254">AD138*K138</f>
        <v>1705120.1186440678</v>
      </c>
      <c r="AH138" s="36">
        <f t="shared" ref="AH138:AH146" si="255">AC138-$AH$1</f>
        <v>9400</v>
      </c>
    </row>
    <row r="139" spans="1:34" ht="15" hidden="1" customHeight="1">
      <c r="A139" s="29">
        <v>3</v>
      </c>
      <c r="B139" s="29">
        <v>2</v>
      </c>
      <c r="C139" s="29">
        <v>2</v>
      </c>
      <c r="D139" s="29">
        <v>7</v>
      </c>
      <c r="E139" s="30">
        <v>156</v>
      </c>
      <c r="F139" s="29">
        <v>14</v>
      </c>
      <c r="G139" s="31">
        <v>2</v>
      </c>
      <c r="H139" s="6">
        <v>71.2</v>
      </c>
      <c r="I139" s="32">
        <v>34.9</v>
      </c>
      <c r="J139" s="33">
        <v>71.2</v>
      </c>
      <c r="K139" s="34">
        <v>75</v>
      </c>
      <c r="L139" s="2">
        <v>44500</v>
      </c>
      <c r="M139" s="2">
        <v>2000</v>
      </c>
      <c r="N139" s="20">
        <f t="shared" si="247"/>
        <v>42500</v>
      </c>
      <c r="O139" s="20">
        <f t="shared" si="248"/>
        <v>41500</v>
      </c>
      <c r="P139" s="35">
        <v>58000</v>
      </c>
      <c r="Q139" s="35">
        <f t="shared" si="249"/>
        <v>4350000</v>
      </c>
      <c r="R139" s="29" t="s">
        <v>39</v>
      </c>
      <c r="S139" s="21"/>
      <c r="T139" s="21"/>
      <c r="U139" s="2">
        <v>41050</v>
      </c>
      <c r="V139" s="2">
        <f t="shared" si="3"/>
        <v>3078750</v>
      </c>
      <c r="W139" s="27">
        <f t="shared" si="250"/>
        <v>3078750</v>
      </c>
      <c r="X139" s="27">
        <f t="shared" si="251"/>
        <v>41050</v>
      </c>
      <c r="Y139" s="2" t="e">
        <f t="shared" si="6"/>
        <v>#REF!</v>
      </c>
      <c r="Z139" s="2" t="e">
        <f t="shared" si="239"/>
        <v>#REF!</v>
      </c>
      <c r="AA139" s="2" t="e">
        <f t="shared" si="240"/>
        <v>#REF!</v>
      </c>
      <c r="AB139" s="2" t="e">
        <f t="shared" si="241"/>
        <v>#REF!</v>
      </c>
      <c r="AC139" s="2">
        <f t="shared" si="252"/>
        <v>38500</v>
      </c>
      <c r="AD139" s="2">
        <f t="shared" si="243"/>
        <v>37156.483050847455</v>
      </c>
      <c r="AE139" s="2">
        <f t="shared" si="253"/>
        <v>2887500</v>
      </c>
      <c r="AF139" s="2">
        <f t="shared" si="254"/>
        <v>2786736.2288135593</v>
      </c>
      <c r="AH139" s="36">
        <f t="shared" si="255"/>
        <v>8900</v>
      </c>
    </row>
    <row r="140" spans="1:34" ht="15" hidden="1" customHeight="1">
      <c r="A140" s="15">
        <v>3</v>
      </c>
      <c r="B140" s="15">
        <v>2</v>
      </c>
      <c r="C140" s="15">
        <v>6</v>
      </c>
      <c r="D140" s="15">
        <v>11</v>
      </c>
      <c r="E140" s="16">
        <v>139</v>
      </c>
      <c r="F140" s="15">
        <v>11</v>
      </c>
      <c r="G140" s="26">
        <v>1</v>
      </c>
      <c r="H140" s="17">
        <v>46.5</v>
      </c>
      <c r="I140" s="18">
        <v>18.600000000000001</v>
      </c>
      <c r="J140" s="18">
        <v>46.5</v>
      </c>
      <c r="K140" s="19">
        <v>47.4</v>
      </c>
      <c r="L140" s="2">
        <v>46000</v>
      </c>
      <c r="M140" s="2">
        <v>2000</v>
      </c>
      <c r="N140" s="20">
        <f t="shared" si="247"/>
        <v>44000</v>
      </c>
      <c r="O140" s="20">
        <f t="shared" si="248"/>
        <v>43000</v>
      </c>
      <c r="P140" s="20">
        <v>42000</v>
      </c>
      <c r="Q140" s="20">
        <f t="shared" si="249"/>
        <v>1990800</v>
      </c>
      <c r="R140" s="15" t="s">
        <v>38</v>
      </c>
      <c r="S140" s="21"/>
      <c r="T140" s="21"/>
      <c r="U140" s="2">
        <v>41050</v>
      </c>
      <c r="V140" s="2">
        <f t="shared" si="3"/>
        <v>1945770</v>
      </c>
      <c r="W140" s="27">
        <f t="shared" si="250"/>
        <v>1945770</v>
      </c>
      <c r="X140" s="27">
        <f t="shared" si="251"/>
        <v>41050</v>
      </c>
      <c r="Y140" s="2" t="e">
        <f t="shared" si="6"/>
        <v>#REF!</v>
      </c>
      <c r="Z140" s="2" t="e">
        <f t="shared" si="239"/>
        <v>#REF!</v>
      </c>
      <c r="AA140" s="2" t="e">
        <f t="shared" si="240"/>
        <v>#REF!</v>
      </c>
      <c r="AB140" s="2" t="e">
        <f t="shared" si="241"/>
        <v>#REF!</v>
      </c>
      <c r="AC140" s="23">
        <f t="shared" si="252"/>
        <v>40000</v>
      </c>
      <c r="AD140" s="23">
        <f t="shared" si="243"/>
        <v>38360.169491525427</v>
      </c>
      <c r="AE140" s="23">
        <f t="shared" si="253"/>
        <v>1896000</v>
      </c>
      <c r="AF140" s="23">
        <f t="shared" si="254"/>
        <v>1818272.0338983051</v>
      </c>
      <c r="AG140" s="24"/>
      <c r="AH140" s="25">
        <f t="shared" si="255"/>
        <v>10400</v>
      </c>
    </row>
    <row r="141" spans="1:34" ht="15" hidden="1" customHeight="1">
      <c r="A141" s="15">
        <v>3</v>
      </c>
      <c r="B141" s="15">
        <v>2</v>
      </c>
      <c r="C141" s="15">
        <v>7</v>
      </c>
      <c r="D141" s="15">
        <v>12</v>
      </c>
      <c r="E141" s="16">
        <v>140</v>
      </c>
      <c r="F141" s="15">
        <v>11</v>
      </c>
      <c r="G141" s="26">
        <v>1</v>
      </c>
      <c r="H141" s="17">
        <v>44.1</v>
      </c>
      <c r="I141" s="18">
        <v>19.3</v>
      </c>
      <c r="J141" s="18">
        <v>44.1</v>
      </c>
      <c r="K141" s="19">
        <v>45.5</v>
      </c>
      <c r="L141" s="2">
        <v>41000</v>
      </c>
      <c r="M141" s="2">
        <v>2000</v>
      </c>
      <c r="N141" s="20">
        <f t="shared" si="247"/>
        <v>39000</v>
      </c>
      <c r="O141" s="20">
        <f t="shared" si="248"/>
        <v>38000</v>
      </c>
      <c r="P141" s="20">
        <v>33500</v>
      </c>
      <c r="Q141" s="20">
        <f t="shared" si="249"/>
        <v>1524250</v>
      </c>
      <c r="R141" s="15" t="s">
        <v>38</v>
      </c>
      <c r="S141" s="21"/>
      <c r="T141" s="21"/>
      <c r="U141" s="5">
        <v>41050</v>
      </c>
      <c r="V141" s="5">
        <f t="shared" si="3"/>
        <v>1867775</v>
      </c>
      <c r="W141" s="28">
        <f t="shared" si="250"/>
        <v>1867775</v>
      </c>
      <c r="X141" s="28">
        <f t="shared" si="251"/>
        <v>41050</v>
      </c>
      <c r="Y141" s="2" t="e">
        <f t="shared" si="6"/>
        <v>#REF!</v>
      </c>
      <c r="Z141" s="2" t="e">
        <f t="shared" si="239"/>
        <v>#REF!</v>
      </c>
      <c r="AA141" s="2" t="e">
        <f t="shared" si="240"/>
        <v>#REF!</v>
      </c>
      <c r="AB141" s="2" t="e">
        <f t="shared" si="241"/>
        <v>#REF!</v>
      </c>
      <c r="AC141" s="23">
        <f t="shared" si="252"/>
        <v>35000</v>
      </c>
      <c r="AD141" s="23">
        <f t="shared" si="243"/>
        <v>34347.881355932201</v>
      </c>
      <c r="AE141" s="23">
        <f t="shared" si="253"/>
        <v>1592500</v>
      </c>
      <c r="AF141" s="23">
        <f t="shared" si="254"/>
        <v>1562828.6016949152</v>
      </c>
      <c r="AG141" s="24"/>
      <c r="AH141" s="25">
        <f t="shared" si="255"/>
        <v>5400</v>
      </c>
    </row>
    <row r="142" spans="1:34" ht="15" hidden="1" customHeight="1">
      <c r="A142" s="53">
        <v>3</v>
      </c>
      <c r="B142" s="53">
        <v>2</v>
      </c>
      <c r="C142" s="53">
        <v>1</v>
      </c>
      <c r="D142" s="53">
        <v>6</v>
      </c>
      <c r="E142" s="54">
        <v>141</v>
      </c>
      <c r="F142" s="53">
        <v>12</v>
      </c>
      <c r="G142" s="72">
        <v>1</v>
      </c>
      <c r="H142" s="6">
        <v>46.5</v>
      </c>
      <c r="I142" s="32">
        <v>19.3</v>
      </c>
      <c r="J142" s="55">
        <v>46.5</v>
      </c>
      <c r="K142" s="56">
        <v>47.9</v>
      </c>
      <c r="L142" s="2">
        <v>43000</v>
      </c>
      <c r="M142" s="2">
        <v>2000</v>
      </c>
      <c r="N142" s="20">
        <f t="shared" si="247"/>
        <v>41000</v>
      </c>
      <c r="O142" s="20">
        <f t="shared" si="248"/>
        <v>40000</v>
      </c>
      <c r="P142" s="10">
        <v>52500</v>
      </c>
      <c r="Q142" s="10">
        <f t="shared" si="249"/>
        <v>2514750</v>
      </c>
      <c r="R142" s="53" t="s">
        <v>40</v>
      </c>
      <c r="S142" s="21"/>
      <c r="T142" s="21"/>
      <c r="U142" s="2">
        <v>41050</v>
      </c>
      <c r="V142" s="2">
        <f t="shared" si="3"/>
        <v>1966295</v>
      </c>
      <c r="W142" s="27">
        <f t="shared" si="250"/>
        <v>1966295</v>
      </c>
      <c r="X142" s="27">
        <f t="shared" si="251"/>
        <v>41050</v>
      </c>
      <c r="Y142" s="2" t="e">
        <f t="shared" si="6"/>
        <v>#REF!</v>
      </c>
      <c r="Z142" s="2" t="e">
        <f t="shared" si="239"/>
        <v>#REF!</v>
      </c>
      <c r="AA142" s="2" t="e">
        <f t="shared" si="240"/>
        <v>#REF!</v>
      </c>
      <c r="AB142" s="2" t="e">
        <f t="shared" si="241"/>
        <v>#REF!</v>
      </c>
      <c r="AC142" s="2">
        <f t="shared" si="252"/>
        <v>37000</v>
      </c>
      <c r="AD142" s="2">
        <f t="shared" si="243"/>
        <v>35952.796610169491</v>
      </c>
      <c r="AE142" s="2">
        <f t="shared" si="253"/>
        <v>1772300</v>
      </c>
      <c r="AF142" s="2">
        <f t="shared" si="254"/>
        <v>1722138.9576271186</v>
      </c>
      <c r="AH142" s="36">
        <f t="shared" si="255"/>
        <v>7400</v>
      </c>
    </row>
    <row r="143" spans="1:34" ht="15" hidden="1" customHeight="1">
      <c r="A143" s="29">
        <v>3</v>
      </c>
      <c r="B143" s="29">
        <v>2</v>
      </c>
      <c r="C143" s="29">
        <v>2</v>
      </c>
      <c r="D143" s="29">
        <v>7</v>
      </c>
      <c r="E143" s="43">
        <v>163</v>
      </c>
      <c r="F143" s="29">
        <v>15</v>
      </c>
      <c r="G143" s="30">
        <v>2</v>
      </c>
      <c r="H143" s="6">
        <v>71.2</v>
      </c>
      <c r="I143" s="32">
        <v>34.9</v>
      </c>
      <c r="J143" s="33">
        <v>71.2</v>
      </c>
      <c r="K143" s="34">
        <v>75</v>
      </c>
      <c r="L143" s="2">
        <v>44500</v>
      </c>
      <c r="M143" s="2">
        <v>2000</v>
      </c>
      <c r="N143" s="20">
        <f t="shared" si="247"/>
        <v>42500</v>
      </c>
      <c r="O143" s="20">
        <f t="shared" si="248"/>
        <v>41500</v>
      </c>
      <c r="P143" s="35">
        <v>54500</v>
      </c>
      <c r="Q143" s="35">
        <f t="shared" si="249"/>
        <v>4087500</v>
      </c>
      <c r="R143" s="29" t="s">
        <v>39</v>
      </c>
      <c r="S143" s="21"/>
      <c r="T143" s="21"/>
      <c r="U143" s="2">
        <v>41050</v>
      </c>
      <c r="V143" s="2">
        <f t="shared" si="3"/>
        <v>3078750</v>
      </c>
      <c r="W143" s="27">
        <f t="shared" si="250"/>
        <v>3078750</v>
      </c>
      <c r="X143" s="27">
        <f t="shared" si="251"/>
        <v>41050</v>
      </c>
      <c r="Y143" s="2" t="e">
        <f t="shared" si="6"/>
        <v>#REF!</v>
      </c>
      <c r="Z143" s="2" t="e">
        <f t="shared" si="239"/>
        <v>#REF!</v>
      </c>
      <c r="AA143" s="2" t="e">
        <f t="shared" si="240"/>
        <v>#REF!</v>
      </c>
      <c r="AB143" s="2" t="e">
        <f t="shared" si="241"/>
        <v>#REF!</v>
      </c>
      <c r="AC143" s="2">
        <f t="shared" si="252"/>
        <v>38500</v>
      </c>
      <c r="AD143" s="2">
        <f t="shared" si="243"/>
        <v>37156.483050847455</v>
      </c>
      <c r="AE143" s="2">
        <f t="shared" si="253"/>
        <v>2887500</v>
      </c>
      <c r="AF143" s="2">
        <f t="shared" si="254"/>
        <v>2786736.2288135593</v>
      </c>
      <c r="AH143" s="36">
        <f t="shared" si="255"/>
        <v>8900</v>
      </c>
    </row>
    <row r="144" spans="1:34" ht="15" hidden="1" customHeight="1">
      <c r="A144" s="15">
        <v>3</v>
      </c>
      <c r="B144" s="15">
        <v>2</v>
      </c>
      <c r="C144" s="15">
        <v>3</v>
      </c>
      <c r="D144" s="15">
        <v>8</v>
      </c>
      <c r="E144" s="16">
        <v>143</v>
      </c>
      <c r="F144" s="15">
        <v>12</v>
      </c>
      <c r="G144" s="26">
        <v>1</v>
      </c>
      <c r="H144" s="6">
        <v>46</v>
      </c>
      <c r="I144" s="32">
        <v>18.899999999999999</v>
      </c>
      <c r="J144" s="18">
        <v>46</v>
      </c>
      <c r="K144" s="19">
        <v>47.1</v>
      </c>
      <c r="L144" s="2">
        <v>44500</v>
      </c>
      <c r="M144" s="2">
        <v>2000</v>
      </c>
      <c r="N144" s="20">
        <f t="shared" si="247"/>
        <v>42500</v>
      </c>
      <c r="O144" s="20">
        <f t="shared" si="248"/>
        <v>41500</v>
      </c>
      <c r="P144" s="20">
        <v>54500</v>
      </c>
      <c r="Q144" s="20">
        <f t="shared" si="249"/>
        <v>2566950</v>
      </c>
      <c r="R144" s="15" t="s">
        <v>38</v>
      </c>
      <c r="S144" s="21"/>
      <c r="T144" s="21"/>
      <c r="U144" s="2">
        <v>41050</v>
      </c>
      <c r="V144" s="2">
        <f t="shared" si="3"/>
        <v>1933455</v>
      </c>
      <c r="W144" s="27">
        <f t="shared" si="250"/>
        <v>1933455</v>
      </c>
      <c r="X144" s="27">
        <f t="shared" si="251"/>
        <v>41050</v>
      </c>
      <c r="Y144" s="2" t="e">
        <f t="shared" si="6"/>
        <v>#REF!</v>
      </c>
      <c r="Z144" s="2" t="e">
        <f t="shared" si="239"/>
        <v>#REF!</v>
      </c>
      <c r="AA144" s="2" t="e">
        <f t="shared" si="240"/>
        <v>#REF!</v>
      </c>
      <c r="AB144" s="2" t="e">
        <f t="shared" si="241"/>
        <v>#REF!</v>
      </c>
      <c r="AC144" s="2">
        <f t="shared" si="252"/>
        <v>38500</v>
      </c>
      <c r="AD144" s="2">
        <f t="shared" si="243"/>
        <v>37156.483050847455</v>
      </c>
      <c r="AE144" s="2">
        <f t="shared" si="253"/>
        <v>1813350</v>
      </c>
      <c r="AF144" s="2">
        <f t="shared" si="254"/>
        <v>1750070.3516949152</v>
      </c>
      <c r="AH144" s="36">
        <f t="shared" si="255"/>
        <v>8900</v>
      </c>
    </row>
    <row r="145" spans="1:34" ht="15" hidden="1" customHeight="1">
      <c r="A145" s="343">
        <v>3</v>
      </c>
      <c r="B145" s="343">
        <v>1</v>
      </c>
      <c r="C145" s="343">
        <v>5</v>
      </c>
      <c r="D145" s="343">
        <v>5</v>
      </c>
      <c r="E145" s="344">
        <v>10</v>
      </c>
      <c r="F145" s="343">
        <v>3</v>
      </c>
      <c r="G145" s="345">
        <v>3</v>
      </c>
      <c r="H145" s="6">
        <v>94.5</v>
      </c>
      <c r="I145" s="32">
        <v>54.1</v>
      </c>
      <c r="J145" s="32">
        <v>94.5</v>
      </c>
      <c r="K145" s="346">
        <v>100.2</v>
      </c>
      <c r="L145" s="2">
        <v>42000</v>
      </c>
      <c r="M145" s="2">
        <v>2000</v>
      </c>
      <c r="N145" s="20">
        <f t="shared" si="247"/>
        <v>40000</v>
      </c>
      <c r="O145" s="20">
        <f t="shared" si="248"/>
        <v>39000</v>
      </c>
      <c r="P145" s="347">
        <v>53500</v>
      </c>
      <c r="Q145" s="347">
        <f t="shared" si="249"/>
        <v>5360700</v>
      </c>
      <c r="R145" s="343" t="s">
        <v>94</v>
      </c>
      <c r="S145" s="21"/>
      <c r="T145" s="21"/>
      <c r="U145" s="2">
        <v>41050</v>
      </c>
      <c r="V145" s="2">
        <f t="shared" si="3"/>
        <v>4113210</v>
      </c>
      <c r="W145" s="27">
        <f t="shared" si="250"/>
        <v>4113210</v>
      </c>
      <c r="X145" s="27">
        <f t="shared" si="251"/>
        <v>41050</v>
      </c>
      <c r="Y145" s="2" t="e">
        <f t="shared" si="6"/>
        <v>#REF!</v>
      </c>
      <c r="Z145" s="2" t="e">
        <f t="shared" si="239"/>
        <v>#REF!</v>
      </c>
      <c r="AA145" s="2" t="e">
        <f t="shared" si="240"/>
        <v>#REF!</v>
      </c>
      <c r="AB145" s="2" t="e">
        <f t="shared" si="241"/>
        <v>#REF!</v>
      </c>
      <c r="AC145" s="2">
        <f t="shared" si="252"/>
        <v>36000</v>
      </c>
      <c r="AD145" s="2">
        <f t="shared" si="243"/>
        <v>35150.338983050846</v>
      </c>
      <c r="AE145" s="2">
        <f t="shared" si="253"/>
        <v>3607200</v>
      </c>
      <c r="AF145" s="2">
        <f t="shared" si="254"/>
        <v>3522063.9661016949</v>
      </c>
      <c r="AH145" s="36">
        <f t="shared" si="255"/>
        <v>6400</v>
      </c>
    </row>
    <row r="146" spans="1:34" ht="15" hidden="1" customHeight="1">
      <c r="A146" s="15">
        <v>3</v>
      </c>
      <c r="B146" s="15">
        <v>2</v>
      </c>
      <c r="C146" s="15">
        <v>5</v>
      </c>
      <c r="D146" s="15">
        <v>10</v>
      </c>
      <c r="E146" s="16">
        <v>145</v>
      </c>
      <c r="F146" s="15">
        <v>12</v>
      </c>
      <c r="G146" s="26">
        <v>1</v>
      </c>
      <c r="H146" s="6">
        <v>42.8</v>
      </c>
      <c r="I146" s="32">
        <v>18.399999999999999</v>
      </c>
      <c r="J146" s="18">
        <v>42.8</v>
      </c>
      <c r="K146" s="19">
        <v>44.6</v>
      </c>
      <c r="L146" s="2">
        <v>44000</v>
      </c>
      <c r="M146" s="2">
        <v>2000</v>
      </c>
      <c r="N146" s="20">
        <f t="shared" si="247"/>
        <v>42000</v>
      </c>
      <c r="O146" s="20">
        <f t="shared" si="248"/>
        <v>41000</v>
      </c>
      <c r="P146" s="20">
        <v>41500</v>
      </c>
      <c r="Q146" s="20">
        <f t="shared" si="249"/>
        <v>1850900</v>
      </c>
      <c r="R146" s="15" t="s">
        <v>38</v>
      </c>
      <c r="S146" s="21"/>
      <c r="T146" s="21"/>
      <c r="U146" s="2">
        <v>41050</v>
      </c>
      <c r="V146" s="2">
        <f t="shared" si="3"/>
        <v>1830830</v>
      </c>
      <c r="W146" s="27">
        <f t="shared" si="250"/>
        <v>1830830</v>
      </c>
      <c r="X146" s="27">
        <f t="shared" si="251"/>
        <v>41050</v>
      </c>
      <c r="Y146" s="2" t="e">
        <f t="shared" si="6"/>
        <v>#REF!</v>
      </c>
      <c r="Z146" s="2" t="e">
        <f t="shared" si="239"/>
        <v>#REF!</v>
      </c>
      <c r="AA146" s="2" t="e">
        <f t="shared" si="240"/>
        <v>#REF!</v>
      </c>
      <c r="AB146" s="2" t="e">
        <f t="shared" si="241"/>
        <v>#REF!</v>
      </c>
      <c r="AC146" s="23">
        <f t="shared" si="252"/>
        <v>38000</v>
      </c>
      <c r="AD146" s="23">
        <f t="shared" si="243"/>
        <v>36755.254237288136</v>
      </c>
      <c r="AE146" s="23">
        <f t="shared" si="253"/>
        <v>1694800</v>
      </c>
      <c r="AF146" s="23">
        <f t="shared" si="254"/>
        <v>1639284.338983051</v>
      </c>
      <c r="AG146" s="24"/>
      <c r="AH146" s="25">
        <f t="shared" si="255"/>
        <v>8400</v>
      </c>
    </row>
    <row r="147" spans="1:34" ht="15" hidden="1" customHeight="1">
      <c r="A147" s="15">
        <v>3</v>
      </c>
      <c r="B147" s="15">
        <v>2</v>
      </c>
      <c r="C147" s="15">
        <v>6</v>
      </c>
      <c r="D147" s="15">
        <v>11</v>
      </c>
      <c r="E147" s="16">
        <v>146</v>
      </c>
      <c r="F147" s="15">
        <v>12</v>
      </c>
      <c r="G147" s="26">
        <v>1</v>
      </c>
      <c r="H147" s="18">
        <v>44.8</v>
      </c>
      <c r="I147" s="18"/>
      <c r="J147" s="18"/>
      <c r="K147" s="19">
        <v>45.7</v>
      </c>
      <c r="L147" s="20">
        <v>39000</v>
      </c>
      <c r="M147" s="20"/>
      <c r="N147" s="20"/>
      <c r="O147" s="20"/>
      <c r="P147" s="20"/>
      <c r="Q147" s="20">
        <f>L147*K147</f>
        <v>1782300</v>
      </c>
      <c r="R147" s="15" t="s">
        <v>38</v>
      </c>
      <c r="S147" s="15"/>
      <c r="T147" s="15"/>
      <c r="U147" s="23">
        <v>35000</v>
      </c>
      <c r="V147" s="2">
        <f t="shared" si="3"/>
        <v>1599500</v>
      </c>
      <c r="W147" s="18" t="e">
        <f>#REF!*U147</f>
        <v>#REF!</v>
      </c>
      <c r="X147" s="18"/>
      <c r="Y147" s="23" t="e">
        <f t="shared" si="6"/>
        <v>#REF!</v>
      </c>
      <c r="Z147" s="23"/>
      <c r="AA147" s="23"/>
      <c r="AB147" s="23"/>
      <c r="AC147" s="40"/>
      <c r="AD147" s="40"/>
      <c r="AE147" s="40"/>
      <c r="AF147" s="40"/>
      <c r="AG147" s="24"/>
      <c r="AH147" s="24"/>
    </row>
    <row r="148" spans="1:34" ht="15" hidden="1" customHeight="1">
      <c r="A148" s="15">
        <v>3</v>
      </c>
      <c r="B148" s="15">
        <v>2</v>
      </c>
      <c r="C148" s="15">
        <v>7</v>
      </c>
      <c r="D148" s="15">
        <v>12</v>
      </c>
      <c r="E148" s="16">
        <v>147</v>
      </c>
      <c r="F148" s="15">
        <v>12</v>
      </c>
      <c r="G148" s="26">
        <v>1</v>
      </c>
      <c r="H148" s="17">
        <v>44.1</v>
      </c>
      <c r="I148" s="18">
        <v>19.3</v>
      </c>
      <c r="J148" s="18">
        <v>44.1</v>
      </c>
      <c r="K148" s="19">
        <v>45.5</v>
      </c>
      <c r="L148" s="2">
        <v>41000</v>
      </c>
      <c r="M148" s="2">
        <v>2000</v>
      </c>
      <c r="N148" s="20">
        <f t="shared" ref="N148:N167" si="256">L148-M148</f>
        <v>39000</v>
      </c>
      <c r="O148" s="20">
        <f t="shared" ref="O148:O167" si="257">N148-1000</f>
        <v>38000</v>
      </c>
      <c r="P148" s="20">
        <v>35000</v>
      </c>
      <c r="Q148" s="20">
        <f t="shared" ref="Q148:Q167" si="258">K148*P148</f>
        <v>1592500</v>
      </c>
      <c r="R148" s="15" t="s">
        <v>38</v>
      </c>
      <c r="S148" s="21"/>
      <c r="T148" s="21"/>
      <c r="U148" s="2">
        <v>41050</v>
      </c>
      <c r="V148" s="2">
        <f t="shared" si="3"/>
        <v>1867775</v>
      </c>
      <c r="W148" s="27">
        <f t="shared" ref="W148:W167" si="259">U148*K148</f>
        <v>1867775</v>
      </c>
      <c r="X148" s="27">
        <f t="shared" ref="X148:X167" si="260">W148/K148</f>
        <v>41050</v>
      </c>
      <c r="Y148" s="2" t="e">
        <f t="shared" si="6"/>
        <v>#REF!</v>
      </c>
      <c r="Z148" s="2" t="e">
        <f t="shared" ref="Z148:Z167" si="261">#REF!*$AA$1</f>
        <v>#REF!</v>
      </c>
      <c r="AA148" s="2" t="e">
        <f t="shared" ref="AA148:AA167" si="262">#REF!-Y148-Z148</f>
        <v>#REF!</v>
      </c>
      <c r="AB148" s="2" t="e">
        <f t="shared" ref="AB148:AB167" si="263">AA148/#REF!</f>
        <v>#REF!</v>
      </c>
      <c r="AC148" s="23">
        <f t="shared" ref="AC148:AC167" si="264">O148-3000</f>
        <v>35000</v>
      </c>
      <c r="AD148" s="23">
        <f t="shared" ref="AD148:AD167" si="265">AC148-(AC148*4.5%)-(AC148-X148)*18/118</f>
        <v>34347.881355932201</v>
      </c>
      <c r="AE148" s="23">
        <f t="shared" ref="AE148:AE167" si="266">AC148*K148</f>
        <v>1592500</v>
      </c>
      <c r="AF148" s="23">
        <f t="shared" ref="AF148:AF167" si="267">AD148*K148</f>
        <v>1562828.6016949152</v>
      </c>
      <c r="AG148" s="24"/>
      <c r="AH148" s="25">
        <f t="shared" ref="AH148:AH167" si="268">AC148-$AH$1</f>
        <v>5400</v>
      </c>
    </row>
    <row r="149" spans="1:34" ht="15" hidden="1" customHeight="1">
      <c r="A149" s="53">
        <v>3</v>
      </c>
      <c r="B149" s="53">
        <v>2</v>
      </c>
      <c r="C149" s="53">
        <v>1</v>
      </c>
      <c r="D149" s="53">
        <v>6</v>
      </c>
      <c r="E149" s="54">
        <v>148</v>
      </c>
      <c r="F149" s="53">
        <v>13</v>
      </c>
      <c r="G149" s="72">
        <v>1</v>
      </c>
      <c r="H149" s="6">
        <v>46.5</v>
      </c>
      <c r="I149" s="32">
        <v>19.3</v>
      </c>
      <c r="J149" s="55">
        <v>46.5</v>
      </c>
      <c r="K149" s="56">
        <v>47.9</v>
      </c>
      <c r="L149" s="2">
        <v>43000</v>
      </c>
      <c r="M149" s="2">
        <v>2000</v>
      </c>
      <c r="N149" s="20">
        <f t="shared" si="256"/>
        <v>41000</v>
      </c>
      <c r="O149" s="20">
        <f t="shared" si="257"/>
        <v>40000</v>
      </c>
      <c r="P149" s="10">
        <v>53000</v>
      </c>
      <c r="Q149" s="10">
        <f t="shared" si="258"/>
        <v>2538700</v>
      </c>
      <c r="R149" s="53" t="s">
        <v>41</v>
      </c>
      <c r="S149" s="21"/>
      <c r="T149" s="21"/>
      <c r="U149" s="2">
        <v>41050</v>
      </c>
      <c r="V149" s="2">
        <f t="shared" si="3"/>
        <v>1966295</v>
      </c>
      <c r="W149" s="27">
        <f t="shared" si="259"/>
        <v>1966295</v>
      </c>
      <c r="X149" s="27">
        <f t="shared" si="260"/>
        <v>41050</v>
      </c>
      <c r="Y149" s="2" t="e">
        <f t="shared" si="6"/>
        <v>#REF!</v>
      </c>
      <c r="Z149" s="2" t="e">
        <f t="shared" si="261"/>
        <v>#REF!</v>
      </c>
      <c r="AA149" s="2" t="e">
        <f t="shared" si="262"/>
        <v>#REF!</v>
      </c>
      <c r="AB149" s="2" t="e">
        <f t="shared" si="263"/>
        <v>#REF!</v>
      </c>
      <c r="AC149" s="2">
        <f t="shared" si="264"/>
        <v>37000</v>
      </c>
      <c r="AD149" s="2">
        <f t="shared" si="265"/>
        <v>35952.796610169491</v>
      </c>
      <c r="AE149" s="2">
        <f t="shared" si="266"/>
        <v>1772300</v>
      </c>
      <c r="AF149" s="2">
        <f t="shared" si="267"/>
        <v>1722138.9576271186</v>
      </c>
      <c r="AH149" s="36">
        <f t="shared" si="268"/>
        <v>7400</v>
      </c>
    </row>
    <row r="150" spans="1:34" ht="15" hidden="1" customHeight="1">
      <c r="A150" s="21">
        <v>3</v>
      </c>
      <c r="B150" s="21">
        <v>1</v>
      </c>
      <c r="C150" s="21">
        <v>5</v>
      </c>
      <c r="D150" s="21">
        <v>5</v>
      </c>
      <c r="E150" s="11">
        <v>20</v>
      </c>
      <c r="F150" s="21">
        <v>5</v>
      </c>
      <c r="G150" s="44">
        <v>3</v>
      </c>
      <c r="H150" s="6">
        <v>94.5</v>
      </c>
      <c r="I150" s="32">
        <v>54.1</v>
      </c>
      <c r="J150" s="32">
        <v>94.5</v>
      </c>
      <c r="K150" s="45">
        <v>100.2</v>
      </c>
      <c r="L150" s="2">
        <v>42000</v>
      </c>
      <c r="M150" s="2">
        <v>2000</v>
      </c>
      <c r="N150" s="20">
        <f t="shared" si="256"/>
        <v>40000</v>
      </c>
      <c r="O150" s="20">
        <f t="shared" si="257"/>
        <v>39000</v>
      </c>
      <c r="P150" s="46">
        <v>51500</v>
      </c>
      <c r="Q150" s="46">
        <f t="shared" si="258"/>
        <v>5160300</v>
      </c>
      <c r="R150" s="21" t="s">
        <v>42</v>
      </c>
      <c r="S150" s="21"/>
      <c r="T150" s="21"/>
      <c r="U150" s="2">
        <v>41050</v>
      </c>
      <c r="V150" s="2">
        <f t="shared" si="3"/>
        <v>4113210</v>
      </c>
      <c r="W150" s="27">
        <f t="shared" si="259"/>
        <v>4113210</v>
      </c>
      <c r="X150" s="27">
        <f t="shared" si="260"/>
        <v>41050</v>
      </c>
      <c r="Y150" s="2" t="e">
        <f t="shared" si="6"/>
        <v>#REF!</v>
      </c>
      <c r="Z150" s="2" t="e">
        <f t="shared" si="261"/>
        <v>#REF!</v>
      </c>
      <c r="AA150" s="2" t="e">
        <f t="shared" si="262"/>
        <v>#REF!</v>
      </c>
      <c r="AB150" s="2" t="e">
        <f t="shared" si="263"/>
        <v>#REF!</v>
      </c>
      <c r="AC150" s="2">
        <f t="shared" si="264"/>
        <v>36000</v>
      </c>
      <c r="AD150" s="2">
        <f t="shared" si="265"/>
        <v>35150.338983050846</v>
      </c>
      <c r="AE150" s="2">
        <f t="shared" si="266"/>
        <v>3607200</v>
      </c>
      <c r="AF150" s="2">
        <f t="shared" si="267"/>
        <v>3522063.9661016949</v>
      </c>
      <c r="AH150" s="36">
        <f t="shared" si="268"/>
        <v>6400</v>
      </c>
    </row>
    <row r="151" spans="1:34" ht="15" hidden="1" customHeight="1">
      <c r="A151" s="53">
        <v>3</v>
      </c>
      <c r="B151" s="53">
        <v>2</v>
      </c>
      <c r="C151" s="53">
        <v>3</v>
      </c>
      <c r="D151" s="53">
        <v>8</v>
      </c>
      <c r="E151" s="54">
        <v>150</v>
      </c>
      <c r="F151" s="53">
        <v>13</v>
      </c>
      <c r="G151" s="72">
        <v>1</v>
      </c>
      <c r="H151" s="6">
        <v>46</v>
      </c>
      <c r="I151" s="32">
        <v>18.899999999999999</v>
      </c>
      <c r="J151" s="55">
        <v>46</v>
      </c>
      <c r="K151" s="56">
        <v>47.1</v>
      </c>
      <c r="L151" s="2">
        <v>44500</v>
      </c>
      <c r="M151" s="2">
        <v>2000</v>
      </c>
      <c r="N151" s="20">
        <f t="shared" si="256"/>
        <v>42500</v>
      </c>
      <c r="O151" s="20">
        <f t="shared" si="257"/>
        <v>41500</v>
      </c>
      <c r="P151" s="10">
        <v>58500</v>
      </c>
      <c r="Q151" s="10">
        <f t="shared" si="258"/>
        <v>2755350</v>
      </c>
      <c r="R151" s="53" t="s">
        <v>16</v>
      </c>
      <c r="S151" s="21"/>
      <c r="T151" s="21"/>
      <c r="U151" s="2">
        <v>41050</v>
      </c>
      <c r="V151" s="2">
        <f t="shared" si="3"/>
        <v>1933455</v>
      </c>
      <c r="W151" s="27">
        <f t="shared" si="259"/>
        <v>1933455</v>
      </c>
      <c r="X151" s="27">
        <f t="shared" si="260"/>
        <v>41050</v>
      </c>
      <c r="Y151" s="2" t="e">
        <f t="shared" si="6"/>
        <v>#REF!</v>
      </c>
      <c r="Z151" s="2" t="e">
        <f t="shared" si="261"/>
        <v>#REF!</v>
      </c>
      <c r="AA151" s="2" t="e">
        <f t="shared" si="262"/>
        <v>#REF!</v>
      </c>
      <c r="AB151" s="2" t="e">
        <f t="shared" si="263"/>
        <v>#REF!</v>
      </c>
      <c r="AC151" s="2">
        <f t="shared" si="264"/>
        <v>38500</v>
      </c>
      <c r="AD151" s="2">
        <f t="shared" si="265"/>
        <v>37156.483050847455</v>
      </c>
      <c r="AE151" s="2">
        <f t="shared" si="266"/>
        <v>1813350</v>
      </c>
      <c r="AF151" s="2">
        <f t="shared" si="267"/>
        <v>1750070.3516949152</v>
      </c>
      <c r="AH151" s="36">
        <f t="shared" si="268"/>
        <v>8900</v>
      </c>
    </row>
    <row r="152" spans="1:34" ht="15" hidden="1" customHeight="1">
      <c r="A152" s="21">
        <v>3</v>
      </c>
      <c r="B152" s="21">
        <v>1</v>
      </c>
      <c r="C152" s="21">
        <v>5</v>
      </c>
      <c r="D152" s="21">
        <v>5</v>
      </c>
      <c r="E152" s="11">
        <v>25</v>
      </c>
      <c r="F152" s="21">
        <v>6</v>
      </c>
      <c r="G152" s="64">
        <v>3</v>
      </c>
      <c r="H152" s="6">
        <v>94.5</v>
      </c>
      <c r="I152" s="32">
        <v>54.1</v>
      </c>
      <c r="J152" s="32">
        <v>94.5</v>
      </c>
      <c r="K152" s="45">
        <v>100.2</v>
      </c>
      <c r="L152" s="2">
        <v>42000</v>
      </c>
      <c r="M152" s="2">
        <v>2000</v>
      </c>
      <c r="N152" s="20">
        <f t="shared" si="256"/>
        <v>40000</v>
      </c>
      <c r="O152" s="20">
        <f t="shared" si="257"/>
        <v>39000</v>
      </c>
      <c r="P152" s="74">
        <v>53500</v>
      </c>
      <c r="Q152" s="46">
        <f t="shared" si="258"/>
        <v>5360700</v>
      </c>
      <c r="R152" s="21" t="s">
        <v>94</v>
      </c>
      <c r="S152" s="21"/>
      <c r="T152" s="21"/>
      <c r="U152" s="2">
        <v>41050</v>
      </c>
      <c r="V152" s="2">
        <f t="shared" si="3"/>
        <v>4113210</v>
      </c>
      <c r="W152" s="27">
        <f t="shared" si="259"/>
        <v>4113210</v>
      </c>
      <c r="X152" s="27">
        <f t="shared" si="260"/>
        <v>41050</v>
      </c>
      <c r="Y152" s="2" t="e">
        <f t="shared" si="6"/>
        <v>#REF!</v>
      </c>
      <c r="Z152" s="2" t="e">
        <f t="shared" si="261"/>
        <v>#REF!</v>
      </c>
      <c r="AA152" s="2" t="e">
        <f t="shared" si="262"/>
        <v>#REF!</v>
      </c>
      <c r="AB152" s="2" t="e">
        <f t="shared" si="263"/>
        <v>#REF!</v>
      </c>
      <c r="AC152" s="2">
        <f t="shared" si="264"/>
        <v>36000</v>
      </c>
      <c r="AD152" s="2">
        <f t="shared" si="265"/>
        <v>35150.338983050846</v>
      </c>
      <c r="AE152" s="2">
        <f t="shared" si="266"/>
        <v>3607200</v>
      </c>
      <c r="AF152" s="2">
        <f t="shared" si="267"/>
        <v>3522063.9661016949</v>
      </c>
      <c r="AH152" s="36">
        <f t="shared" si="268"/>
        <v>6400</v>
      </c>
    </row>
    <row r="153" spans="1:34" ht="15" hidden="1" customHeight="1">
      <c r="A153" s="21">
        <v>3</v>
      </c>
      <c r="B153" s="21">
        <v>1</v>
      </c>
      <c r="C153" s="21">
        <v>5</v>
      </c>
      <c r="D153" s="21">
        <v>5</v>
      </c>
      <c r="E153" s="11">
        <v>30</v>
      </c>
      <c r="F153" s="21">
        <v>7</v>
      </c>
      <c r="G153" s="64">
        <v>3</v>
      </c>
      <c r="H153" s="6">
        <v>94.5</v>
      </c>
      <c r="I153" s="32">
        <v>54.1</v>
      </c>
      <c r="J153" s="32">
        <v>94.5</v>
      </c>
      <c r="K153" s="45">
        <v>100.2</v>
      </c>
      <c r="L153" s="2">
        <v>42000</v>
      </c>
      <c r="M153" s="2">
        <v>2000</v>
      </c>
      <c r="N153" s="20">
        <f t="shared" si="256"/>
        <v>40000</v>
      </c>
      <c r="O153" s="20">
        <f t="shared" si="257"/>
        <v>39000</v>
      </c>
      <c r="P153" s="46">
        <v>51500</v>
      </c>
      <c r="Q153" s="46">
        <f t="shared" si="258"/>
        <v>5160300</v>
      </c>
      <c r="R153" s="21" t="s">
        <v>43</v>
      </c>
      <c r="S153" s="21"/>
      <c r="T153" s="21"/>
      <c r="U153" s="2">
        <v>41050</v>
      </c>
      <c r="V153" s="2">
        <f t="shared" si="3"/>
        <v>4113210</v>
      </c>
      <c r="W153" s="27">
        <f t="shared" si="259"/>
        <v>4113210</v>
      </c>
      <c r="X153" s="27">
        <f t="shared" si="260"/>
        <v>41050</v>
      </c>
      <c r="Y153" s="2" t="e">
        <f t="shared" si="6"/>
        <v>#REF!</v>
      </c>
      <c r="Z153" s="2" t="e">
        <f t="shared" si="261"/>
        <v>#REF!</v>
      </c>
      <c r="AA153" s="2" t="e">
        <f t="shared" si="262"/>
        <v>#REF!</v>
      </c>
      <c r="AB153" s="2" t="e">
        <f t="shared" si="263"/>
        <v>#REF!</v>
      </c>
      <c r="AC153" s="2">
        <f t="shared" si="264"/>
        <v>36000</v>
      </c>
      <c r="AD153" s="2">
        <f t="shared" si="265"/>
        <v>35150.338983050846</v>
      </c>
      <c r="AE153" s="2">
        <f t="shared" si="266"/>
        <v>3607200</v>
      </c>
      <c r="AF153" s="2">
        <f t="shared" si="267"/>
        <v>3522063.9661016949</v>
      </c>
      <c r="AH153" s="36">
        <f t="shared" si="268"/>
        <v>6400</v>
      </c>
    </row>
    <row r="154" spans="1:34" ht="15" hidden="1" customHeight="1">
      <c r="A154" s="53">
        <v>3</v>
      </c>
      <c r="B154" s="53">
        <v>2</v>
      </c>
      <c r="C154" s="53">
        <v>6</v>
      </c>
      <c r="D154" s="53">
        <v>11</v>
      </c>
      <c r="E154" s="54">
        <v>153</v>
      </c>
      <c r="F154" s="53">
        <v>13</v>
      </c>
      <c r="G154" s="72">
        <v>1</v>
      </c>
      <c r="H154" s="6">
        <v>46.5</v>
      </c>
      <c r="I154" s="32">
        <v>18.600000000000001</v>
      </c>
      <c r="J154" s="55">
        <v>46.5</v>
      </c>
      <c r="K154" s="56">
        <v>47.4</v>
      </c>
      <c r="L154" s="2">
        <v>46000</v>
      </c>
      <c r="M154" s="2">
        <v>2000</v>
      </c>
      <c r="N154" s="20">
        <f t="shared" si="256"/>
        <v>44000</v>
      </c>
      <c r="O154" s="20">
        <f t="shared" si="257"/>
        <v>43000</v>
      </c>
      <c r="P154" s="10">
        <v>56000</v>
      </c>
      <c r="Q154" s="10">
        <f t="shared" si="258"/>
        <v>2654400</v>
      </c>
      <c r="R154" s="53" t="s">
        <v>40</v>
      </c>
      <c r="S154" s="21"/>
      <c r="T154" s="21"/>
      <c r="U154" s="2">
        <v>41050</v>
      </c>
      <c r="V154" s="2">
        <f t="shared" si="3"/>
        <v>1945770</v>
      </c>
      <c r="W154" s="27">
        <f t="shared" si="259"/>
        <v>1945770</v>
      </c>
      <c r="X154" s="27">
        <f t="shared" si="260"/>
        <v>41050</v>
      </c>
      <c r="Y154" s="2" t="e">
        <f t="shared" si="6"/>
        <v>#REF!</v>
      </c>
      <c r="Z154" s="2" t="e">
        <f t="shared" si="261"/>
        <v>#REF!</v>
      </c>
      <c r="AA154" s="2" t="e">
        <f t="shared" si="262"/>
        <v>#REF!</v>
      </c>
      <c r="AB154" s="2" t="e">
        <f t="shared" si="263"/>
        <v>#REF!</v>
      </c>
      <c r="AC154" s="2">
        <f t="shared" si="264"/>
        <v>40000</v>
      </c>
      <c r="AD154" s="2">
        <f t="shared" si="265"/>
        <v>38360.169491525427</v>
      </c>
      <c r="AE154" s="2">
        <f t="shared" si="266"/>
        <v>1896000</v>
      </c>
      <c r="AF154" s="2">
        <f t="shared" si="267"/>
        <v>1818272.0338983051</v>
      </c>
      <c r="AH154" s="36">
        <f t="shared" si="268"/>
        <v>10400</v>
      </c>
    </row>
    <row r="155" spans="1:34" ht="15" hidden="1" customHeight="1">
      <c r="A155" s="15">
        <v>3</v>
      </c>
      <c r="B155" s="15">
        <v>2</v>
      </c>
      <c r="C155" s="15">
        <v>7</v>
      </c>
      <c r="D155" s="15">
        <v>12</v>
      </c>
      <c r="E155" s="16">
        <v>154</v>
      </c>
      <c r="F155" s="15">
        <v>13</v>
      </c>
      <c r="G155" s="26">
        <v>1</v>
      </c>
      <c r="H155" s="17">
        <v>44.1</v>
      </c>
      <c r="I155" s="18">
        <v>19.3</v>
      </c>
      <c r="J155" s="18">
        <v>44.1</v>
      </c>
      <c r="K155" s="19">
        <v>45.5</v>
      </c>
      <c r="L155" s="2">
        <v>41000</v>
      </c>
      <c r="M155" s="2">
        <v>2000</v>
      </c>
      <c r="N155" s="20">
        <f t="shared" si="256"/>
        <v>39000</v>
      </c>
      <c r="O155" s="20">
        <f t="shared" si="257"/>
        <v>38000</v>
      </c>
      <c r="P155" s="20">
        <v>35500</v>
      </c>
      <c r="Q155" s="20">
        <f t="shared" si="258"/>
        <v>1615250</v>
      </c>
      <c r="R155" s="15" t="s">
        <v>38</v>
      </c>
      <c r="S155" s="21"/>
      <c r="T155" s="21"/>
      <c r="U155" s="2">
        <v>41050</v>
      </c>
      <c r="V155" s="2">
        <f t="shared" si="3"/>
        <v>1867775</v>
      </c>
      <c r="W155" s="27">
        <f t="shared" si="259"/>
        <v>1867775</v>
      </c>
      <c r="X155" s="27">
        <f t="shared" si="260"/>
        <v>41050</v>
      </c>
      <c r="Y155" s="2" t="e">
        <f t="shared" si="6"/>
        <v>#REF!</v>
      </c>
      <c r="Z155" s="2" t="e">
        <f t="shared" si="261"/>
        <v>#REF!</v>
      </c>
      <c r="AA155" s="2" t="e">
        <f t="shared" si="262"/>
        <v>#REF!</v>
      </c>
      <c r="AB155" s="2" t="e">
        <f t="shared" si="263"/>
        <v>#REF!</v>
      </c>
      <c r="AC155" s="23">
        <f t="shared" si="264"/>
        <v>35000</v>
      </c>
      <c r="AD155" s="23">
        <f t="shared" si="265"/>
        <v>34347.881355932201</v>
      </c>
      <c r="AE155" s="23">
        <f t="shared" si="266"/>
        <v>1592500</v>
      </c>
      <c r="AF155" s="23">
        <f t="shared" si="267"/>
        <v>1562828.6016949152</v>
      </c>
      <c r="AG155" s="24"/>
      <c r="AH155" s="25">
        <f t="shared" si="268"/>
        <v>5400</v>
      </c>
    </row>
    <row r="156" spans="1:34" ht="15" hidden="1" customHeight="1">
      <c r="A156" s="15">
        <v>3</v>
      </c>
      <c r="B156" s="15">
        <v>2</v>
      </c>
      <c r="C156" s="15">
        <v>1</v>
      </c>
      <c r="D156" s="15">
        <v>6</v>
      </c>
      <c r="E156" s="16">
        <v>155</v>
      </c>
      <c r="F156" s="15">
        <v>14</v>
      </c>
      <c r="G156" s="26">
        <v>1</v>
      </c>
      <c r="H156" s="17">
        <v>46.5</v>
      </c>
      <c r="I156" s="18">
        <v>19.3</v>
      </c>
      <c r="J156" s="18">
        <v>46.5</v>
      </c>
      <c r="K156" s="19">
        <v>47.9</v>
      </c>
      <c r="L156" s="2">
        <v>43000</v>
      </c>
      <c r="M156" s="2">
        <v>2000</v>
      </c>
      <c r="N156" s="20">
        <f t="shared" si="256"/>
        <v>41000</v>
      </c>
      <c r="O156" s="20">
        <f t="shared" si="257"/>
        <v>40000</v>
      </c>
      <c r="P156" s="20">
        <f>'Шахматка '!S79</f>
        <v>59500</v>
      </c>
      <c r="Q156" s="20">
        <f t="shared" si="258"/>
        <v>2850050</v>
      </c>
      <c r="R156" s="15" t="s">
        <v>38</v>
      </c>
      <c r="S156" s="21"/>
      <c r="T156" s="21"/>
      <c r="U156" s="2">
        <v>41050</v>
      </c>
      <c r="V156" s="2">
        <f t="shared" si="3"/>
        <v>1966295</v>
      </c>
      <c r="W156" s="27">
        <f t="shared" si="259"/>
        <v>1966295</v>
      </c>
      <c r="X156" s="27">
        <f t="shared" si="260"/>
        <v>41050</v>
      </c>
      <c r="Y156" s="2" t="e">
        <f t="shared" si="6"/>
        <v>#REF!</v>
      </c>
      <c r="Z156" s="2" t="e">
        <f t="shared" si="261"/>
        <v>#REF!</v>
      </c>
      <c r="AA156" s="2" t="e">
        <f t="shared" si="262"/>
        <v>#REF!</v>
      </c>
      <c r="AB156" s="2" t="e">
        <f t="shared" si="263"/>
        <v>#REF!</v>
      </c>
      <c r="AC156" s="23">
        <f t="shared" si="264"/>
        <v>37000</v>
      </c>
      <c r="AD156" s="23">
        <f t="shared" si="265"/>
        <v>35952.796610169491</v>
      </c>
      <c r="AE156" s="23">
        <f t="shared" si="266"/>
        <v>1772300</v>
      </c>
      <c r="AF156" s="23">
        <f t="shared" si="267"/>
        <v>1722138.9576271186</v>
      </c>
      <c r="AG156" s="24"/>
      <c r="AH156" s="25">
        <f t="shared" si="268"/>
        <v>7400</v>
      </c>
    </row>
    <row r="157" spans="1:34" ht="15" hidden="1" customHeight="1">
      <c r="A157" s="29">
        <v>3</v>
      </c>
      <c r="B157" s="29">
        <v>1</v>
      </c>
      <c r="C157" s="29">
        <v>5</v>
      </c>
      <c r="D157" s="29">
        <v>5</v>
      </c>
      <c r="E157" s="30">
        <v>35</v>
      </c>
      <c r="F157" s="29">
        <v>8</v>
      </c>
      <c r="G157" s="31">
        <v>3</v>
      </c>
      <c r="H157" s="6">
        <v>94.5</v>
      </c>
      <c r="I157" s="32">
        <v>54.1</v>
      </c>
      <c r="J157" s="33">
        <v>94.5</v>
      </c>
      <c r="K157" s="34">
        <v>100.2</v>
      </c>
      <c r="L157" s="2">
        <v>42000</v>
      </c>
      <c r="M157" s="2">
        <v>2000</v>
      </c>
      <c r="N157" s="20">
        <f t="shared" si="256"/>
        <v>40000</v>
      </c>
      <c r="O157" s="20">
        <f t="shared" si="257"/>
        <v>39000</v>
      </c>
      <c r="P157" s="35">
        <v>50500</v>
      </c>
      <c r="Q157" s="35">
        <f t="shared" si="258"/>
        <v>5060100</v>
      </c>
      <c r="R157" s="29" t="s">
        <v>39</v>
      </c>
      <c r="S157" s="21"/>
      <c r="T157" s="21"/>
      <c r="U157" s="2">
        <v>41050</v>
      </c>
      <c r="V157" s="2">
        <f t="shared" si="3"/>
        <v>4113210</v>
      </c>
      <c r="W157" s="27">
        <f t="shared" si="259"/>
        <v>4113210</v>
      </c>
      <c r="X157" s="27">
        <f t="shared" si="260"/>
        <v>41050</v>
      </c>
      <c r="Y157" s="2" t="e">
        <f t="shared" si="6"/>
        <v>#REF!</v>
      </c>
      <c r="Z157" s="2" t="e">
        <f t="shared" si="261"/>
        <v>#REF!</v>
      </c>
      <c r="AA157" s="2" t="e">
        <f t="shared" si="262"/>
        <v>#REF!</v>
      </c>
      <c r="AB157" s="2" t="e">
        <f t="shared" si="263"/>
        <v>#REF!</v>
      </c>
      <c r="AC157" s="2">
        <f t="shared" si="264"/>
        <v>36000</v>
      </c>
      <c r="AD157" s="2">
        <f t="shared" si="265"/>
        <v>35150.338983050846</v>
      </c>
      <c r="AE157" s="2">
        <f t="shared" si="266"/>
        <v>3607200</v>
      </c>
      <c r="AF157" s="2">
        <f t="shared" si="267"/>
        <v>3522063.9661016949</v>
      </c>
      <c r="AH157" s="36">
        <f t="shared" si="268"/>
        <v>6400</v>
      </c>
    </row>
    <row r="158" spans="1:34" ht="15" hidden="1" customHeight="1">
      <c r="A158" s="53">
        <v>3</v>
      </c>
      <c r="B158" s="53">
        <v>2</v>
      </c>
      <c r="C158" s="53">
        <v>3</v>
      </c>
      <c r="D158" s="53">
        <v>8</v>
      </c>
      <c r="E158" s="54">
        <v>157</v>
      </c>
      <c r="F158" s="53">
        <v>14</v>
      </c>
      <c r="G158" s="54">
        <v>1</v>
      </c>
      <c r="H158" s="6">
        <v>46</v>
      </c>
      <c r="I158" s="32">
        <v>18.899999999999999</v>
      </c>
      <c r="J158" s="55">
        <v>46</v>
      </c>
      <c r="K158" s="56">
        <v>47.1</v>
      </c>
      <c r="L158" s="2">
        <v>44500</v>
      </c>
      <c r="M158" s="2">
        <v>2000</v>
      </c>
      <c r="N158" s="20">
        <f t="shared" si="256"/>
        <v>42500</v>
      </c>
      <c r="O158" s="20">
        <f t="shared" si="257"/>
        <v>41500</v>
      </c>
      <c r="P158" s="10">
        <v>58000</v>
      </c>
      <c r="Q158" s="10">
        <f t="shared" si="258"/>
        <v>2731800</v>
      </c>
      <c r="R158" s="53" t="s">
        <v>40</v>
      </c>
      <c r="S158" s="21"/>
      <c r="T158" s="21"/>
      <c r="U158" s="2">
        <v>41050</v>
      </c>
      <c r="V158" s="2">
        <f t="shared" si="3"/>
        <v>1933455</v>
      </c>
      <c r="W158" s="27">
        <f t="shared" si="259"/>
        <v>1933455</v>
      </c>
      <c r="X158" s="27">
        <f t="shared" si="260"/>
        <v>41050</v>
      </c>
      <c r="Y158" s="2" t="e">
        <f t="shared" si="6"/>
        <v>#REF!</v>
      </c>
      <c r="Z158" s="2" t="e">
        <f t="shared" si="261"/>
        <v>#REF!</v>
      </c>
      <c r="AA158" s="2" t="e">
        <f t="shared" si="262"/>
        <v>#REF!</v>
      </c>
      <c r="AB158" s="2" t="e">
        <f t="shared" si="263"/>
        <v>#REF!</v>
      </c>
      <c r="AC158" s="2">
        <f t="shared" si="264"/>
        <v>38500</v>
      </c>
      <c r="AD158" s="2">
        <f t="shared" si="265"/>
        <v>37156.483050847455</v>
      </c>
      <c r="AE158" s="2">
        <f t="shared" si="266"/>
        <v>1813350</v>
      </c>
      <c r="AF158" s="2">
        <f t="shared" si="267"/>
        <v>1750070.3516949152</v>
      </c>
      <c r="AH158" s="36">
        <f t="shared" si="268"/>
        <v>8900</v>
      </c>
    </row>
    <row r="159" spans="1:34" ht="15" hidden="1" customHeight="1">
      <c r="A159" s="15">
        <v>3</v>
      </c>
      <c r="B159" s="15">
        <v>2</v>
      </c>
      <c r="C159" s="15">
        <v>4</v>
      </c>
      <c r="D159" s="15">
        <v>9</v>
      </c>
      <c r="E159" s="16">
        <v>158</v>
      </c>
      <c r="F159" s="15">
        <v>14</v>
      </c>
      <c r="G159" s="16">
        <v>1</v>
      </c>
      <c r="H159" s="17">
        <v>44.3</v>
      </c>
      <c r="I159" s="18">
        <v>18.899999999999999</v>
      </c>
      <c r="J159" s="18">
        <v>44.3</v>
      </c>
      <c r="K159" s="19">
        <v>45.4</v>
      </c>
      <c r="L159" s="2">
        <v>45000</v>
      </c>
      <c r="M159" s="2">
        <v>2000</v>
      </c>
      <c r="N159" s="20">
        <f t="shared" si="256"/>
        <v>43000</v>
      </c>
      <c r="O159" s="20">
        <f t="shared" si="257"/>
        <v>42000</v>
      </c>
      <c r="P159" s="20">
        <v>40500</v>
      </c>
      <c r="Q159" s="20">
        <f t="shared" si="258"/>
        <v>1838700</v>
      </c>
      <c r="R159" s="15" t="s">
        <v>38</v>
      </c>
      <c r="S159" s="21"/>
      <c r="T159" s="21"/>
      <c r="U159" s="2">
        <v>41050</v>
      </c>
      <c r="V159" s="2">
        <f t="shared" si="3"/>
        <v>1863670</v>
      </c>
      <c r="W159" s="27">
        <f t="shared" si="259"/>
        <v>1863670</v>
      </c>
      <c r="X159" s="27">
        <f t="shared" si="260"/>
        <v>41050</v>
      </c>
      <c r="Y159" s="2" t="e">
        <f t="shared" si="6"/>
        <v>#REF!</v>
      </c>
      <c r="Z159" s="2" t="e">
        <f t="shared" si="261"/>
        <v>#REF!</v>
      </c>
      <c r="AA159" s="2" t="e">
        <f t="shared" si="262"/>
        <v>#REF!</v>
      </c>
      <c r="AB159" s="2" t="e">
        <f t="shared" si="263"/>
        <v>#REF!</v>
      </c>
      <c r="AC159" s="23">
        <f t="shared" si="264"/>
        <v>39000</v>
      </c>
      <c r="AD159" s="23">
        <f t="shared" si="265"/>
        <v>37557.711864406781</v>
      </c>
      <c r="AE159" s="23">
        <f t="shared" si="266"/>
        <v>1770600</v>
      </c>
      <c r="AF159" s="23">
        <f t="shared" si="267"/>
        <v>1705120.1186440678</v>
      </c>
      <c r="AG159" s="24"/>
      <c r="AH159" s="25">
        <f t="shared" si="268"/>
        <v>9400</v>
      </c>
    </row>
    <row r="160" spans="1:34" ht="15" hidden="1" customHeight="1">
      <c r="A160" s="15">
        <v>3</v>
      </c>
      <c r="B160" s="15">
        <v>2</v>
      </c>
      <c r="C160" s="15">
        <v>5</v>
      </c>
      <c r="D160" s="15">
        <v>10</v>
      </c>
      <c r="E160" s="16">
        <v>159</v>
      </c>
      <c r="F160" s="15">
        <v>14</v>
      </c>
      <c r="G160" s="16">
        <v>1</v>
      </c>
      <c r="H160" s="6">
        <v>42.8</v>
      </c>
      <c r="I160" s="32">
        <v>18.399999999999999</v>
      </c>
      <c r="J160" s="18">
        <v>42.8</v>
      </c>
      <c r="K160" s="19">
        <v>44.6</v>
      </c>
      <c r="L160" s="2">
        <v>44000</v>
      </c>
      <c r="M160" s="2">
        <v>2000</v>
      </c>
      <c r="N160" s="20">
        <f t="shared" si="256"/>
        <v>42000</v>
      </c>
      <c r="O160" s="20">
        <f t="shared" si="257"/>
        <v>41000</v>
      </c>
      <c r="P160" s="20">
        <v>44500</v>
      </c>
      <c r="Q160" s="20">
        <f t="shared" si="258"/>
        <v>1984700</v>
      </c>
      <c r="R160" s="15" t="s">
        <v>38</v>
      </c>
      <c r="S160" s="21"/>
      <c r="T160" s="21"/>
      <c r="U160" s="2">
        <v>41050</v>
      </c>
      <c r="V160" s="2">
        <f t="shared" si="3"/>
        <v>1830830</v>
      </c>
      <c r="W160" s="27">
        <f t="shared" si="259"/>
        <v>1830830</v>
      </c>
      <c r="X160" s="27">
        <f t="shared" si="260"/>
        <v>41050</v>
      </c>
      <c r="Y160" s="2" t="e">
        <f t="shared" si="6"/>
        <v>#REF!</v>
      </c>
      <c r="Z160" s="2" t="e">
        <f t="shared" si="261"/>
        <v>#REF!</v>
      </c>
      <c r="AA160" s="2" t="e">
        <f t="shared" si="262"/>
        <v>#REF!</v>
      </c>
      <c r="AB160" s="2" t="e">
        <f t="shared" si="263"/>
        <v>#REF!</v>
      </c>
      <c r="AC160" s="2">
        <f t="shared" si="264"/>
        <v>38000</v>
      </c>
      <c r="AD160" s="2">
        <f t="shared" si="265"/>
        <v>36755.254237288136</v>
      </c>
      <c r="AE160" s="2">
        <f t="shared" si="266"/>
        <v>1694800</v>
      </c>
      <c r="AF160" s="2">
        <f t="shared" si="267"/>
        <v>1639284.338983051</v>
      </c>
      <c r="AH160" s="36">
        <f t="shared" si="268"/>
        <v>8400</v>
      </c>
    </row>
    <row r="161" spans="1:34" ht="15" hidden="1" customHeight="1">
      <c r="A161" s="15">
        <v>3</v>
      </c>
      <c r="B161" s="15">
        <v>2</v>
      </c>
      <c r="C161" s="15">
        <v>6</v>
      </c>
      <c r="D161" s="15">
        <v>11</v>
      </c>
      <c r="E161" s="16">
        <v>160</v>
      </c>
      <c r="F161" s="15">
        <v>14</v>
      </c>
      <c r="G161" s="16">
        <v>1</v>
      </c>
      <c r="H161" s="4">
        <v>46.5</v>
      </c>
      <c r="I161" s="55">
        <v>18.600000000000001</v>
      </c>
      <c r="J161" s="18">
        <v>46.5</v>
      </c>
      <c r="K161" s="19">
        <v>47.4</v>
      </c>
      <c r="L161" s="2">
        <v>46000</v>
      </c>
      <c r="M161" s="2">
        <v>2000</v>
      </c>
      <c r="N161" s="20">
        <f t="shared" si="256"/>
        <v>44000</v>
      </c>
      <c r="O161" s="20">
        <f t="shared" si="257"/>
        <v>43000</v>
      </c>
      <c r="P161" s="20">
        <v>45000</v>
      </c>
      <c r="Q161" s="20">
        <f t="shared" si="258"/>
        <v>2133000</v>
      </c>
      <c r="R161" s="15" t="s">
        <v>38</v>
      </c>
      <c r="S161" s="21"/>
      <c r="T161" s="21"/>
      <c r="U161" s="2">
        <v>41050</v>
      </c>
      <c r="V161" s="2">
        <f t="shared" si="3"/>
        <v>1945770</v>
      </c>
      <c r="W161" s="27">
        <f t="shared" si="259"/>
        <v>1945770</v>
      </c>
      <c r="X161" s="27">
        <f t="shared" si="260"/>
        <v>41050</v>
      </c>
      <c r="Y161" s="2" t="e">
        <f t="shared" si="6"/>
        <v>#REF!</v>
      </c>
      <c r="Z161" s="2" t="e">
        <f t="shared" si="261"/>
        <v>#REF!</v>
      </c>
      <c r="AA161" s="2" t="e">
        <f t="shared" si="262"/>
        <v>#REF!</v>
      </c>
      <c r="AB161" s="2" t="e">
        <f t="shared" si="263"/>
        <v>#REF!</v>
      </c>
      <c r="AC161" s="5">
        <f t="shared" si="264"/>
        <v>40000</v>
      </c>
      <c r="AD161" s="5">
        <f t="shared" si="265"/>
        <v>38360.169491525427</v>
      </c>
      <c r="AE161" s="5">
        <f t="shared" si="266"/>
        <v>1896000</v>
      </c>
      <c r="AF161" s="5">
        <f t="shared" si="267"/>
        <v>1818272.0338983051</v>
      </c>
      <c r="AG161" s="57"/>
      <c r="AH161" s="58">
        <f t="shared" si="268"/>
        <v>10400</v>
      </c>
    </row>
    <row r="162" spans="1:34" ht="15" hidden="1" customHeight="1">
      <c r="A162" s="15">
        <v>3</v>
      </c>
      <c r="B162" s="15">
        <v>2</v>
      </c>
      <c r="C162" s="15">
        <v>7</v>
      </c>
      <c r="D162" s="15">
        <v>12</v>
      </c>
      <c r="E162" s="16">
        <v>161</v>
      </c>
      <c r="F162" s="15">
        <v>14</v>
      </c>
      <c r="G162" s="16">
        <v>1</v>
      </c>
      <c r="H162" s="17">
        <v>44.1</v>
      </c>
      <c r="I162" s="18">
        <v>19.3</v>
      </c>
      <c r="J162" s="18">
        <v>44.1</v>
      </c>
      <c r="K162" s="19">
        <v>45.5</v>
      </c>
      <c r="L162" s="2">
        <v>41000</v>
      </c>
      <c r="M162" s="2">
        <v>2000</v>
      </c>
      <c r="N162" s="20">
        <f t="shared" si="256"/>
        <v>39000</v>
      </c>
      <c r="O162" s="20">
        <f t="shared" si="257"/>
        <v>38000</v>
      </c>
      <c r="P162" s="20">
        <v>33500</v>
      </c>
      <c r="Q162" s="20">
        <f t="shared" si="258"/>
        <v>1524250</v>
      </c>
      <c r="R162" s="15" t="s">
        <v>38</v>
      </c>
      <c r="S162" s="21"/>
      <c r="T162" s="21"/>
      <c r="U162" s="5">
        <v>41050</v>
      </c>
      <c r="V162" s="5">
        <f t="shared" si="3"/>
        <v>1867775</v>
      </c>
      <c r="W162" s="28">
        <f t="shared" si="259"/>
        <v>1867775</v>
      </c>
      <c r="X162" s="28">
        <f t="shared" si="260"/>
        <v>41050</v>
      </c>
      <c r="Y162" s="2" t="e">
        <f t="shared" si="6"/>
        <v>#REF!</v>
      </c>
      <c r="Z162" s="2" t="e">
        <f t="shared" si="261"/>
        <v>#REF!</v>
      </c>
      <c r="AA162" s="2" t="e">
        <f t="shared" si="262"/>
        <v>#REF!</v>
      </c>
      <c r="AB162" s="2" t="e">
        <f t="shared" si="263"/>
        <v>#REF!</v>
      </c>
      <c r="AC162" s="23">
        <f t="shared" si="264"/>
        <v>35000</v>
      </c>
      <c r="AD162" s="23">
        <f t="shared" si="265"/>
        <v>34347.881355932201</v>
      </c>
      <c r="AE162" s="23">
        <f t="shared" si="266"/>
        <v>1592500</v>
      </c>
      <c r="AF162" s="23">
        <f t="shared" si="267"/>
        <v>1562828.6016949152</v>
      </c>
      <c r="AG162" s="24"/>
      <c r="AH162" s="25">
        <f t="shared" si="268"/>
        <v>5400</v>
      </c>
    </row>
    <row r="163" spans="1:34" ht="15" hidden="1" customHeight="1">
      <c r="A163" s="53">
        <v>3</v>
      </c>
      <c r="B163" s="53">
        <v>2</v>
      </c>
      <c r="C163" s="53">
        <v>1</v>
      </c>
      <c r="D163" s="53">
        <v>6</v>
      </c>
      <c r="E163" s="54">
        <v>162</v>
      </c>
      <c r="F163" s="53">
        <v>15</v>
      </c>
      <c r="G163" s="54">
        <v>1</v>
      </c>
      <c r="H163" s="6">
        <v>46.5</v>
      </c>
      <c r="I163" s="32">
        <v>19.3</v>
      </c>
      <c r="J163" s="55">
        <v>46.5</v>
      </c>
      <c r="K163" s="56">
        <v>47.9</v>
      </c>
      <c r="L163" s="2">
        <v>43000</v>
      </c>
      <c r="M163" s="2">
        <v>2000</v>
      </c>
      <c r="N163" s="20">
        <f t="shared" si="256"/>
        <v>41000</v>
      </c>
      <c r="O163" s="20">
        <f t="shared" si="257"/>
        <v>40000</v>
      </c>
      <c r="P163" s="10">
        <f>'Шахматка '!S79</f>
        <v>59500</v>
      </c>
      <c r="Q163" s="10">
        <f t="shared" si="258"/>
        <v>2850050</v>
      </c>
      <c r="R163" s="53" t="s">
        <v>40</v>
      </c>
      <c r="S163" s="21"/>
      <c r="T163" s="21"/>
      <c r="U163" s="2">
        <v>41050</v>
      </c>
      <c r="V163" s="2">
        <f t="shared" si="3"/>
        <v>1966295</v>
      </c>
      <c r="W163" s="27">
        <f t="shared" si="259"/>
        <v>1966295</v>
      </c>
      <c r="X163" s="27">
        <f t="shared" si="260"/>
        <v>41050</v>
      </c>
      <c r="Y163" s="2" t="e">
        <f t="shared" si="6"/>
        <v>#REF!</v>
      </c>
      <c r="Z163" s="2" t="e">
        <f t="shared" si="261"/>
        <v>#REF!</v>
      </c>
      <c r="AA163" s="2" t="e">
        <f t="shared" si="262"/>
        <v>#REF!</v>
      </c>
      <c r="AB163" s="2" t="e">
        <f t="shared" si="263"/>
        <v>#REF!</v>
      </c>
      <c r="AC163" s="2">
        <f t="shared" si="264"/>
        <v>37000</v>
      </c>
      <c r="AD163" s="2">
        <f t="shared" si="265"/>
        <v>35952.796610169491</v>
      </c>
      <c r="AE163" s="2">
        <f t="shared" si="266"/>
        <v>1772300</v>
      </c>
      <c r="AF163" s="2">
        <f t="shared" si="267"/>
        <v>1722138.9576271186</v>
      </c>
      <c r="AH163" s="36">
        <f t="shared" si="268"/>
        <v>7400</v>
      </c>
    </row>
    <row r="164" spans="1:34" ht="15" hidden="1" customHeight="1">
      <c r="A164" s="29">
        <v>3</v>
      </c>
      <c r="B164" s="29">
        <v>1</v>
      </c>
      <c r="C164" s="29">
        <v>5</v>
      </c>
      <c r="D164" s="29">
        <v>5</v>
      </c>
      <c r="E164" s="30">
        <v>45</v>
      </c>
      <c r="F164" s="29">
        <v>10</v>
      </c>
      <c r="G164" s="31">
        <v>3</v>
      </c>
      <c r="H164" s="6">
        <v>94.5</v>
      </c>
      <c r="I164" s="32">
        <v>54.1</v>
      </c>
      <c r="J164" s="33">
        <v>94.5</v>
      </c>
      <c r="K164" s="34">
        <v>100.2</v>
      </c>
      <c r="L164" s="2">
        <v>42000</v>
      </c>
      <c r="M164" s="2">
        <v>2000</v>
      </c>
      <c r="N164" s="20">
        <f t="shared" si="256"/>
        <v>40000</v>
      </c>
      <c r="O164" s="20">
        <f t="shared" si="257"/>
        <v>39000</v>
      </c>
      <c r="P164" s="35">
        <v>49000</v>
      </c>
      <c r="Q164" s="35">
        <f t="shared" si="258"/>
        <v>4909800</v>
      </c>
      <c r="R164" s="29" t="s">
        <v>39</v>
      </c>
      <c r="S164" s="21"/>
      <c r="T164" s="21"/>
      <c r="U164" s="2">
        <v>41050</v>
      </c>
      <c r="V164" s="2">
        <f t="shared" si="3"/>
        <v>4113210</v>
      </c>
      <c r="W164" s="27">
        <f t="shared" si="259"/>
        <v>4113210</v>
      </c>
      <c r="X164" s="27">
        <f t="shared" si="260"/>
        <v>41050</v>
      </c>
      <c r="Y164" s="2" t="e">
        <f t="shared" si="6"/>
        <v>#REF!</v>
      </c>
      <c r="Z164" s="2" t="e">
        <f t="shared" si="261"/>
        <v>#REF!</v>
      </c>
      <c r="AA164" s="2" t="e">
        <f t="shared" si="262"/>
        <v>#REF!</v>
      </c>
      <c r="AB164" s="2" t="e">
        <f t="shared" si="263"/>
        <v>#REF!</v>
      </c>
      <c r="AC164" s="2">
        <f t="shared" si="264"/>
        <v>36000</v>
      </c>
      <c r="AD164" s="2">
        <f t="shared" si="265"/>
        <v>35150.338983050846</v>
      </c>
      <c r="AE164" s="2">
        <f t="shared" si="266"/>
        <v>3607200</v>
      </c>
      <c r="AF164" s="2">
        <f t="shared" si="267"/>
        <v>3522063.9661016949</v>
      </c>
      <c r="AH164" s="36">
        <f t="shared" si="268"/>
        <v>6400</v>
      </c>
    </row>
    <row r="165" spans="1:34" ht="15" hidden="1" customHeight="1">
      <c r="A165" s="65">
        <v>3</v>
      </c>
      <c r="B165" s="65">
        <v>1</v>
      </c>
      <c r="C165" s="65">
        <v>5</v>
      </c>
      <c r="D165" s="65">
        <v>5</v>
      </c>
      <c r="E165" s="67">
        <v>55</v>
      </c>
      <c r="F165" s="65">
        <v>12</v>
      </c>
      <c r="G165" s="75">
        <v>3</v>
      </c>
      <c r="H165" s="6">
        <v>94.5</v>
      </c>
      <c r="I165" s="32">
        <v>54.1</v>
      </c>
      <c r="J165" s="68">
        <v>94.5</v>
      </c>
      <c r="K165" s="69">
        <v>100.2</v>
      </c>
      <c r="L165" s="2">
        <v>42000</v>
      </c>
      <c r="M165" s="2">
        <v>2000</v>
      </c>
      <c r="N165" s="20">
        <f t="shared" si="256"/>
        <v>40000</v>
      </c>
      <c r="O165" s="20">
        <f t="shared" si="257"/>
        <v>39000</v>
      </c>
      <c r="P165" s="70">
        <f>'Шахматка '!O79</f>
        <v>48500</v>
      </c>
      <c r="Q165" s="70">
        <f t="shared" si="258"/>
        <v>4859700</v>
      </c>
      <c r="R165" s="65" t="s">
        <v>39</v>
      </c>
      <c r="S165" s="21"/>
      <c r="T165" s="21"/>
      <c r="U165" s="2">
        <v>41050</v>
      </c>
      <c r="V165" s="2">
        <f t="shared" si="3"/>
        <v>4113210</v>
      </c>
      <c r="W165" s="27">
        <f t="shared" si="259"/>
        <v>4113210</v>
      </c>
      <c r="X165" s="27">
        <f t="shared" si="260"/>
        <v>41050</v>
      </c>
      <c r="Y165" s="2" t="e">
        <f t="shared" si="6"/>
        <v>#REF!</v>
      </c>
      <c r="Z165" s="2" t="e">
        <f t="shared" si="261"/>
        <v>#REF!</v>
      </c>
      <c r="AA165" s="2" t="e">
        <f t="shared" si="262"/>
        <v>#REF!</v>
      </c>
      <c r="AB165" s="2" t="e">
        <f t="shared" si="263"/>
        <v>#REF!</v>
      </c>
      <c r="AC165" s="2">
        <f t="shared" si="264"/>
        <v>36000</v>
      </c>
      <c r="AD165" s="2">
        <f t="shared" si="265"/>
        <v>35150.338983050846</v>
      </c>
      <c r="AE165" s="2">
        <f t="shared" si="266"/>
        <v>3607200</v>
      </c>
      <c r="AF165" s="2">
        <f t="shared" si="267"/>
        <v>3522063.9661016949</v>
      </c>
      <c r="AH165" s="36">
        <f t="shared" si="268"/>
        <v>6400</v>
      </c>
    </row>
    <row r="166" spans="1:34" ht="15" hidden="1" customHeight="1">
      <c r="A166" s="29">
        <v>3</v>
      </c>
      <c r="B166" s="29">
        <v>1</v>
      </c>
      <c r="C166" s="29">
        <v>5</v>
      </c>
      <c r="D166" s="29">
        <v>5</v>
      </c>
      <c r="E166" s="43">
        <v>60</v>
      </c>
      <c r="F166" s="29">
        <v>13</v>
      </c>
      <c r="G166" s="31">
        <v>3</v>
      </c>
      <c r="H166" s="6">
        <v>94.5</v>
      </c>
      <c r="I166" s="32">
        <v>54.1</v>
      </c>
      <c r="J166" s="33">
        <v>94.5</v>
      </c>
      <c r="K166" s="34">
        <v>100.2</v>
      </c>
      <c r="L166" s="2">
        <v>42000</v>
      </c>
      <c r="M166" s="2">
        <v>2000</v>
      </c>
      <c r="N166" s="20">
        <f t="shared" si="256"/>
        <v>40000</v>
      </c>
      <c r="O166" s="20">
        <f t="shared" si="257"/>
        <v>39000</v>
      </c>
      <c r="P166" s="35">
        <v>50500</v>
      </c>
      <c r="Q166" s="35">
        <f t="shared" si="258"/>
        <v>5060100</v>
      </c>
      <c r="R166" s="29" t="s">
        <v>39</v>
      </c>
      <c r="S166" s="21"/>
      <c r="T166" s="21"/>
      <c r="U166" s="2">
        <v>41050</v>
      </c>
      <c r="V166" s="2">
        <f t="shared" si="3"/>
        <v>4113210</v>
      </c>
      <c r="W166" s="27">
        <f t="shared" si="259"/>
        <v>4113210</v>
      </c>
      <c r="X166" s="27">
        <f t="shared" si="260"/>
        <v>41050</v>
      </c>
      <c r="Y166" s="2" t="e">
        <f t="shared" si="6"/>
        <v>#REF!</v>
      </c>
      <c r="Z166" s="2" t="e">
        <f t="shared" si="261"/>
        <v>#REF!</v>
      </c>
      <c r="AA166" s="2" t="e">
        <f t="shared" si="262"/>
        <v>#REF!</v>
      </c>
      <c r="AB166" s="2" t="e">
        <f t="shared" si="263"/>
        <v>#REF!</v>
      </c>
      <c r="AC166" s="2">
        <f t="shared" si="264"/>
        <v>36000</v>
      </c>
      <c r="AD166" s="2">
        <f t="shared" si="265"/>
        <v>35150.338983050846</v>
      </c>
      <c r="AE166" s="2">
        <f t="shared" si="266"/>
        <v>3607200</v>
      </c>
      <c r="AF166" s="2">
        <f t="shared" si="267"/>
        <v>3522063.9661016949</v>
      </c>
      <c r="AH166" s="36">
        <f t="shared" si="268"/>
        <v>6400</v>
      </c>
    </row>
    <row r="167" spans="1:34" ht="15" customHeight="1">
      <c r="A167" s="21">
        <v>3</v>
      </c>
      <c r="B167" s="21">
        <v>1</v>
      </c>
      <c r="C167" s="21">
        <v>5</v>
      </c>
      <c r="D167" s="21">
        <v>5</v>
      </c>
      <c r="E167" s="358">
        <v>5</v>
      </c>
      <c r="F167" s="21">
        <v>2</v>
      </c>
      <c r="G167" s="352">
        <v>3</v>
      </c>
      <c r="H167" s="6">
        <v>95.3</v>
      </c>
      <c r="I167" s="32">
        <v>54.1</v>
      </c>
      <c r="J167" s="32">
        <v>95.3</v>
      </c>
      <c r="K167" s="354">
        <v>101</v>
      </c>
      <c r="L167" s="2">
        <v>40500</v>
      </c>
      <c r="M167" s="2">
        <v>2000</v>
      </c>
      <c r="N167" s="20">
        <f t="shared" si="256"/>
        <v>38500</v>
      </c>
      <c r="O167" s="20">
        <f t="shared" si="257"/>
        <v>37500</v>
      </c>
      <c r="P167" s="355">
        <v>59500</v>
      </c>
      <c r="Q167" s="355">
        <f t="shared" si="258"/>
        <v>6009500</v>
      </c>
      <c r="R167" s="21" t="s">
        <v>13</v>
      </c>
      <c r="S167" s="21"/>
      <c r="T167" s="21"/>
      <c r="U167" s="2">
        <v>41050</v>
      </c>
      <c r="V167" s="2">
        <f t="shared" si="3"/>
        <v>4146050</v>
      </c>
      <c r="W167" s="27">
        <f t="shared" si="259"/>
        <v>4146050</v>
      </c>
      <c r="X167" s="27">
        <f t="shared" si="260"/>
        <v>41050</v>
      </c>
      <c r="Y167" s="2" t="e">
        <f t="shared" si="6"/>
        <v>#REF!</v>
      </c>
      <c r="Z167" s="2" t="e">
        <f t="shared" si="261"/>
        <v>#REF!</v>
      </c>
      <c r="AA167" s="2" t="e">
        <f t="shared" si="262"/>
        <v>#REF!</v>
      </c>
      <c r="AB167" s="2" t="e">
        <f t="shared" si="263"/>
        <v>#REF!</v>
      </c>
      <c r="AC167" s="2">
        <f t="shared" si="264"/>
        <v>34500</v>
      </c>
      <c r="AD167" s="2">
        <f t="shared" si="265"/>
        <v>33946.652542372882</v>
      </c>
      <c r="AE167" s="2">
        <f t="shared" si="266"/>
        <v>3484500</v>
      </c>
      <c r="AF167" s="2">
        <f t="shared" si="267"/>
        <v>3428611.9067796608</v>
      </c>
      <c r="AH167" s="36">
        <f t="shared" si="268"/>
        <v>4900</v>
      </c>
    </row>
    <row r="168" spans="1:34" ht="15" hidden="1" customHeight="1">
      <c r="A168" s="15">
        <v>3</v>
      </c>
      <c r="B168" s="15">
        <v>2</v>
      </c>
      <c r="C168" s="15">
        <v>6</v>
      </c>
      <c r="D168" s="15">
        <v>11</v>
      </c>
      <c r="E168" s="16">
        <v>167</v>
      </c>
      <c r="F168" s="15">
        <v>15</v>
      </c>
      <c r="G168" s="16">
        <v>1</v>
      </c>
      <c r="H168" s="18">
        <v>44.8</v>
      </c>
      <c r="I168" s="18"/>
      <c r="J168" s="18"/>
      <c r="K168" s="19">
        <v>45.7</v>
      </c>
      <c r="L168" s="20">
        <v>39000</v>
      </c>
      <c r="M168" s="20"/>
      <c r="N168" s="20"/>
      <c r="O168" s="20"/>
      <c r="P168" s="20"/>
      <c r="Q168" s="20">
        <f>L168*K168</f>
        <v>1782300</v>
      </c>
      <c r="R168" s="15" t="s">
        <v>38</v>
      </c>
      <c r="S168" s="15"/>
      <c r="T168" s="15" t="s">
        <v>18</v>
      </c>
      <c r="U168" s="23">
        <v>35000</v>
      </c>
      <c r="V168" s="2">
        <f t="shared" si="3"/>
        <v>1599500</v>
      </c>
      <c r="W168" s="18" t="e">
        <f>#REF!*U168</f>
        <v>#REF!</v>
      </c>
      <c r="X168" s="18"/>
      <c r="Y168" s="23" t="e">
        <f t="shared" si="6"/>
        <v>#REF!</v>
      </c>
      <c r="Z168" s="23"/>
      <c r="AA168" s="23"/>
      <c r="AB168" s="23"/>
      <c r="AC168" s="40"/>
      <c r="AD168" s="40"/>
      <c r="AE168" s="40"/>
      <c r="AF168" s="40"/>
      <c r="AG168" s="24"/>
      <c r="AH168" s="24"/>
    </row>
    <row r="169" spans="1:34" ht="15" hidden="1" customHeight="1">
      <c r="A169" s="53">
        <v>3</v>
      </c>
      <c r="B169" s="53">
        <v>2</v>
      </c>
      <c r="C169" s="53">
        <v>7</v>
      </c>
      <c r="D169" s="53">
        <v>12</v>
      </c>
      <c r="E169" s="3">
        <v>168</v>
      </c>
      <c r="F169" s="53">
        <v>15</v>
      </c>
      <c r="G169" s="54">
        <v>1</v>
      </c>
      <c r="H169" s="6">
        <v>44.1</v>
      </c>
      <c r="I169" s="32">
        <v>19.3</v>
      </c>
      <c r="J169" s="55">
        <v>44.1</v>
      </c>
      <c r="K169" s="56">
        <v>45.5</v>
      </c>
      <c r="L169" s="2">
        <v>41000</v>
      </c>
      <c r="M169" s="2">
        <v>2000</v>
      </c>
      <c r="N169" s="20">
        <f>L169-M169</f>
        <v>39000</v>
      </c>
      <c r="O169" s="20">
        <f>N169-1000</f>
        <v>38000</v>
      </c>
      <c r="P169" s="10">
        <v>56000</v>
      </c>
      <c r="Q169" s="10">
        <f>K169*P169</f>
        <v>2548000</v>
      </c>
      <c r="R169" s="53" t="s">
        <v>16</v>
      </c>
      <c r="S169" s="21"/>
      <c r="T169" s="21"/>
      <c r="U169" s="2">
        <v>41050</v>
      </c>
      <c r="V169" s="2">
        <f t="shared" si="3"/>
        <v>1867775</v>
      </c>
      <c r="W169" s="27">
        <f>U169*K169</f>
        <v>1867775</v>
      </c>
      <c r="X169" s="27">
        <f>W169/K169</f>
        <v>41050</v>
      </c>
      <c r="Y169" s="2" t="e">
        <f t="shared" si="6"/>
        <v>#REF!</v>
      </c>
      <c r="Z169" s="2" t="e">
        <f>#REF!*$AA$1</f>
        <v>#REF!</v>
      </c>
      <c r="AA169" s="2" t="e">
        <f>#REF!-Y169-Z169</f>
        <v>#REF!</v>
      </c>
      <c r="AB169" s="2" t="e">
        <f>AA169/#REF!</f>
        <v>#REF!</v>
      </c>
      <c r="AC169" s="2">
        <f>O169-3000</f>
        <v>35000</v>
      </c>
      <c r="AD169" s="2">
        <f>AC169-(AC169*4.5%)-(AC169-X169)*18/118</f>
        <v>34347.881355932201</v>
      </c>
      <c r="AE169" s="2">
        <f>AC169*K169</f>
        <v>1592500</v>
      </c>
      <c r="AF169" s="2">
        <f>AD169*K169</f>
        <v>1562828.6016949152</v>
      </c>
      <c r="AG169" s="41"/>
      <c r="AH169" s="42">
        <f>AC169-$AH$1</f>
        <v>5400</v>
      </c>
    </row>
    <row r="170" spans="1:34" ht="15" hidden="1" customHeight="1">
      <c r="E170" s="76"/>
      <c r="G170" s="76"/>
      <c r="H170" s="77"/>
      <c r="K170" s="78">
        <f>SUBTOTAL(9,K2:K169)</f>
        <v>882.4</v>
      </c>
      <c r="L170" s="76"/>
      <c r="M170" s="76"/>
      <c r="N170" s="76"/>
      <c r="O170" s="76"/>
      <c r="P170" s="76"/>
      <c r="Q170" s="76"/>
      <c r="R170" s="76"/>
    </row>
    <row r="171" spans="1:34" ht="15" hidden="1" customHeight="1">
      <c r="E171" s="76"/>
      <c r="G171" s="76"/>
      <c r="K171" s="76"/>
      <c r="L171" s="76"/>
      <c r="M171" s="76"/>
      <c r="N171" s="76"/>
      <c r="O171" s="76"/>
      <c r="P171" s="76"/>
      <c r="Q171" s="76"/>
      <c r="R171" s="76"/>
      <c r="AD171" t="s">
        <v>44</v>
      </c>
      <c r="AF171" s="79">
        <f>SUBTOTAL(9,AF2:AF169)</f>
        <v>32179259.728813559</v>
      </c>
    </row>
    <row r="172" spans="1:34" ht="15" hidden="1" customHeight="1">
      <c r="E172" s="76"/>
      <c r="G172" s="76"/>
      <c r="K172" s="76"/>
      <c r="L172" s="76"/>
      <c r="M172" s="76"/>
      <c r="N172" s="76"/>
      <c r="O172" s="76"/>
      <c r="P172" s="76"/>
      <c r="Q172" s="76"/>
      <c r="R172" s="76"/>
      <c r="AF172">
        <f>AF171/K173</f>
        <v>26279.509782616216</v>
      </c>
    </row>
    <row r="173" spans="1:34" ht="15.75" customHeight="1">
      <c r="E173" s="76"/>
      <c r="G173" s="76"/>
      <c r="K173" s="341">
        <v>1224.5</v>
      </c>
      <c r="L173" s="76"/>
      <c r="M173" s="76"/>
      <c r="N173" s="76"/>
      <c r="O173" s="76"/>
      <c r="P173" s="80"/>
      <c r="Q173" s="80"/>
      <c r="R173" s="340" t="s">
        <v>95</v>
      </c>
      <c r="W173">
        <f>SUBTOTAL(9,W59:W70)</f>
        <v>8743650</v>
      </c>
      <c r="AE173">
        <f>SUBTOTAL(9,AE2:AE169)</f>
        <v>33215200</v>
      </c>
    </row>
    <row r="174" spans="1:34" ht="15.75" customHeight="1">
      <c r="E174" s="76"/>
      <c r="G174" s="76"/>
      <c r="K174" s="76"/>
      <c r="L174" s="76"/>
      <c r="M174" s="76"/>
      <c r="N174" s="76"/>
      <c r="O174" s="76"/>
      <c r="P174" s="80"/>
      <c r="Q174" s="80"/>
      <c r="R174" s="76"/>
      <c r="AE174">
        <f>AE173/K170</f>
        <v>37641.885766092477</v>
      </c>
    </row>
    <row r="175" spans="1:34" ht="15.75" customHeight="1">
      <c r="E175" s="76"/>
      <c r="G175" s="76"/>
      <c r="K175" s="76"/>
      <c r="L175" s="76"/>
      <c r="M175" s="76"/>
      <c r="N175" s="76"/>
      <c r="O175" s="76"/>
      <c r="P175" s="80"/>
      <c r="Q175" s="80"/>
      <c r="R175" s="76"/>
    </row>
  </sheetData>
  <autoFilter ref="A1:AF172">
    <filterColumn colId="17">
      <filters>
        <filter val="Свободно"/>
      </filters>
    </filterColumn>
  </autoFilter>
  <conditionalFormatting sqref="S2:S3 R2 S5:S169 R6:R169">
    <cfRule type="containsText" dxfId="5" priority="1" operator="containsText" text="Продано">
      <formula>NOT(ISERROR(SEARCH(("Продано"),(S2))))</formula>
    </cfRule>
  </conditionalFormatting>
  <conditionalFormatting sqref="W1:X1 S2:S3 R1:R2 S5:S169 R6:R169">
    <cfRule type="containsText" dxfId="4" priority="2" operator="containsText" text="продано">
      <formula>NOT(ISERROR(SEARCH(("продано"),(W1))))</formula>
    </cfRule>
  </conditionalFormatting>
  <conditionalFormatting sqref="W1:X1 S2:S3 R1:R2 S5:S169 R6:R169">
    <cfRule type="containsText" dxfId="3" priority="3" operator="containsText" text="бронь">
      <formula>NOT(ISERROR(SEARCH(("бронь"),(W1))))</formula>
    </cfRule>
  </conditionalFormatting>
  <conditionalFormatting sqref="V1">
    <cfRule type="containsText" dxfId="2" priority="4" operator="containsText" text="продано">
      <formula>NOT(ISERROR(SEARCH(("продано"),(V1))))</formula>
    </cfRule>
  </conditionalFormatting>
  <conditionalFormatting sqref="V1">
    <cfRule type="containsText" dxfId="1" priority="5" operator="containsText" text="бронь">
      <formula>NOT(ISERROR(SEARCH(("бронь"),(V1))))</formula>
    </cfRule>
  </conditionalFormatting>
  <pageMargins left="0.7" right="0.7" top="0.75" bottom="0.75" header="0.3" footer="0.3"/>
  <pageSetup paperSize="9" scale="7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69"/>
  <sheetViews>
    <sheetView workbookViewId="0">
      <pane xSplit="1" topLeftCell="B1" activePane="topRight" state="frozen"/>
      <selection pane="topRight" activeCell="C2" sqref="C2"/>
    </sheetView>
  </sheetViews>
  <sheetFormatPr defaultColWidth="14.42578125" defaultRowHeight="15" customHeight="1"/>
  <cols>
    <col min="1" max="1" width="10.85546875" customWidth="1"/>
    <col min="2" max="2" width="8.85546875" customWidth="1"/>
    <col min="3" max="3" width="3.85546875" customWidth="1"/>
    <col min="4" max="4" width="10.5703125" customWidth="1"/>
    <col min="5" max="5" width="8.85546875" customWidth="1"/>
    <col min="6" max="6" width="4" customWidth="1"/>
    <col min="7" max="7" width="10.5703125" hidden="1" customWidth="1"/>
    <col min="8" max="8" width="10.85546875" customWidth="1"/>
    <col min="9" max="9" width="8.85546875" customWidth="1"/>
    <col min="10" max="10" width="3.85546875" customWidth="1"/>
    <col min="11" max="11" width="10.5703125" customWidth="1"/>
    <col min="12" max="12" width="8.85546875" customWidth="1"/>
    <col min="13" max="13" width="3.85546875" customWidth="1"/>
    <col min="14" max="14" width="10.5703125" customWidth="1"/>
    <col min="15" max="15" width="8.85546875" customWidth="1"/>
    <col min="16" max="16" width="3.85546875" customWidth="1"/>
    <col min="17" max="17" width="10.5703125" customWidth="1"/>
    <col min="18" max="19" width="8.7109375" customWidth="1"/>
    <col min="20" max="20" width="4" customWidth="1"/>
    <col min="21" max="21" width="10.5703125" customWidth="1"/>
    <col min="22" max="22" width="8.7109375" customWidth="1"/>
    <col min="23" max="23" width="4" customWidth="1"/>
    <col min="24" max="24" width="10.5703125" customWidth="1"/>
    <col min="25" max="25" width="8.7109375" customWidth="1"/>
    <col min="26" max="26" width="4" customWidth="1"/>
    <col min="27" max="27" width="10.5703125" customWidth="1"/>
    <col min="28" max="28" width="8.7109375" customWidth="1"/>
    <col min="29" max="29" width="4" customWidth="1"/>
    <col min="30" max="30" width="10.5703125" customWidth="1"/>
    <col min="31" max="31" width="8.7109375" customWidth="1"/>
    <col min="32" max="32" width="4" customWidth="1"/>
    <col min="33" max="33" width="10.5703125" customWidth="1"/>
    <col min="34" max="34" width="8.7109375" customWidth="1"/>
    <col min="35" max="35" width="4" customWidth="1"/>
    <col min="36" max="36" width="10.5703125" customWidth="1"/>
    <col min="37" max="37" width="8.7109375" customWidth="1"/>
    <col min="38" max="38" width="4" customWidth="1"/>
    <col min="39" max="39" width="10.5703125" customWidth="1"/>
  </cols>
  <sheetData>
    <row r="1" spans="1:39" ht="15.75" customHeight="1">
      <c r="A1" s="406" t="s">
        <v>45</v>
      </c>
      <c r="B1" s="392"/>
      <c r="C1" s="392"/>
      <c r="D1" s="392"/>
      <c r="E1" s="392"/>
      <c r="F1" s="392"/>
      <c r="G1" s="392"/>
      <c r="H1" s="392"/>
      <c r="I1" s="392"/>
      <c r="J1" s="392"/>
      <c r="K1" s="81"/>
      <c r="L1" s="81"/>
      <c r="M1" s="81"/>
      <c r="N1" s="81"/>
      <c r="O1" s="81"/>
      <c r="P1" s="81"/>
      <c r="Q1" s="81"/>
      <c r="R1" s="81"/>
      <c r="S1" s="81"/>
      <c r="T1" s="81"/>
      <c r="W1" s="82"/>
    </row>
    <row r="2" spans="1:39" ht="37.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81"/>
      <c r="L2" s="83"/>
      <c r="M2" s="84" t="s">
        <v>46</v>
      </c>
      <c r="P2" s="81"/>
      <c r="Q2" s="81"/>
      <c r="R2" s="85"/>
      <c r="S2" s="84" t="s">
        <v>15</v>
      </c>
      <c r="T2" s="84"/>
      <c r="V2" s="86"/>
      <c r="W2" s="84" t="s">
        <v>47</v>
      </c>
      <c r="X2" s="84"/>
      <c r="AB2" s="87"/>
      <c r="AD2" s="84" t="s">
        <v>16</v>
      </c>
      <c r="AE2" s="88"/>
      <c r="AG2" s="84" t="s">
        <v>48</v>
      </c>
      <c r="AI2" s="84"/>
    </row>
    <row r="3" spans="1:39">
      <c r="A3" s="403"/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</row>
    <row r="4" spans="1:39" ht="15" customHeight="1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</row>
    <row r="5" spans="1:39" ht="29.25" customHeight="1">
      <c r="A5" s="404" t="s">
        <v>49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405"/>
      <c r="R5" s="404" t="s">
        <v>50</v>
      </c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89"/>
      <c r="AK5" s="389"/>
      <c r="AL5" s="389"/>
      <c r="AM5" s="405"/>
    </row>
    <row r="6" spans="1:39" ht="14.25" customHeight="1">
      <c r="A6" s="89"/>
      <c r="B6" s="90"/>
      <c r="C6" s="90"/>
      <c r="D6" s="91"/>
      <c r="E6" s="407" t="s">
        <v>51</v>
      </c>
      <c r="F6" s="408"/>
      <c r="G6" s="409"/>
      <c r="H6" s="92"/>
      <c r="I6" s="93"/>
      <c r="J6" s="94"/>
      <c r="K6" s="95"/>
      <c r="L6" s="93"/>
      <c r="M6" s="94"/>
      <c r="N6" s="95"/>
      <c r="O6" s="93"/>
      <c r="P6" s="94"/>
      <c r="Q6" s="96"/>
      <c r="R6" s="97"/>
      <c r="S6" s="430"/>
      <c r="T6" s="389"/>
      <c r="U6" s="390"/>
      <c r="V6" s="421"/>
      <c r="W6" s="389"/>
      <c r="X6" s="390"/>
      <c r="Y6" s="421"/>
      <c r="Z6" s="389"/>
      <c r="AA6" s="390"/>
      <c r="AB6" s="421"/>
      <c r="AC6" s="389"/>
      <c r="AD6" s="390"/>
      <c r="AE6" s="421"/>
      <c r="AF6" s="389"/>
      <c r="AG6" s="390"/>
      <c r="AH6" s="407" t="s">
        <v>51</v>
      </c>
      <c r="AI6" s="408"/>
      <c r="AJ6" s="409"/>
      <c r="AK6" s="421"/>
      <c r="AL6" s="389"/>
      <c r="AM6" s="405"/>
    </row>
    <row r="7" spans="1:39">
      <c r="A7" s="98" t="s">
        <v>4</v>
      </c>
      <c r="B7" s="99">
        <v>1</v>
      </c>
      <c r="C7" s="99"/>
      <c r="D7" s="100"/>
      <c r="E7" s="101">
        <v>2</v>
      </c>
      <c r="F7" s="99"/>
      <c r="G7" s="100"/>
      <c r="H7" s="99"/>
      <c r="I7" s="101">
        <v>3</v>
      </c>
      <c r="J7" s="99"/>
      <c r="K7" s="100"/>
      <c r="L7" s="101">
        <v>4</v>
      </c>
      <c r="M7" s="99"/>
      <c r="N7" s="100"/>
      <c r="O7" s="101">
        <v>5</v>
      </c>
      <c r="P7" s="99"/>
      <c r="Q7" s="102"/>
      <c r="R7" s="103" t="s">
        <v>4</v>
      </c>
      <c r="S7" s="435">
        <v>1</v>
      </c>
      <c r="T7" s="408"/>
      <c r="U7" s="409"/>
      <c r="V7" s="418">
        <v>2</v>
      </c>
      <c r="W7" s="408"/>
      <c r="X7" s="409"/>
      <c r="Y7" s="418">
        <v>3</v>
      </c>
      <c r="Z7" s="408"/>
      <c r="AA7" s="409"/>
      <c r="AB7" s="418">
        <v>4</v>
      </c>
      <c r="AC7" s="408"/>
      <c r="AD7" s="409"/>
      <c r="AE7" s="418">
        <v>5</v>
      </c>
      <c r="AF7" s="408"/>
      <c r="AG7" s="409"/>
      <c r="AH7" s="418">
        <v>6</v>
      </c>
      <c r="AI7" s="408"/>
      <c r="AJ7" s="409"/>
      <c r="AK7" s="418">
        <v>7</v>
      </c>
      <c r="AL7" s="408"/>
      <c r="AM7" s="422"/>
    </row>
    <row r="8" spans="1:39">
      <c r="A8" s="104">
        <v>15</v>
      </c>
      <c r="B8" s="105">
        <v>66</v>
      </c>
      <c r="C8" s="106" t="s">
        <v>52</v>
      </c>
      <c r="D8" s="107">
        <v>43.4</v>
      </c>
      <c r="E8" s="108">
        <v>67</v>
      </c>
      <c r="F8" s="106" t="s">
        <v>53</v>
      </c>
      <c r="G8" s="109">
        <v>66.900000000000006</v>
      </c>
      <c r="H8" s="107">
        <v>66.900000000000006</v>
      </c>
      <c r="I8" s="110">
        <v>68</v>
      </c>
      <c r="J8" s="111" t="s">
        <v>53</v>
      </c>
      <c r="K8" s="112">
        <f>K12</f>
        <v>0</v>
      </c>
      <c r="L8" s="110">
        <v>69</v>
      </c>
      <c r="M8" s="111" t="s">
        <v>53</v>
      </c>
      <c r="N8" s="112">
        <f>N12</f>
        <v>0</v>
      </c>
      <c r="O8" s="108">
        <v>70</v>
      </c>
      <c r="P8" s="106" t="s">
        <v>54</v>
      </c>
      <c r="Q8" s="113">
        <v>100.2</v>
      </c>
      <c r="R8" s="432">
        <v>15</v>
      </c>
      <c r="S8" s="114">
        <v>162</v>
      </c>
      <c r="T8" s="115" t="s">
        <v>52</v>
      </c>
      <c r="U8" s="116">
        <f>U12</f>
        <v>0</v>
      </c>
      <c r="V8" s="110">
        <v>163</v>
      </c>
      <c r="W8" s="111" t="s">
        <v>53</v>
      </c>
      <c r="X8" s="112">
        <f>X12</f>
        <v>0</v>
      </c>
      <c r="Y8" s="110">
        <v>164</v>
      </c>
      <c r="Z8" s="111" t="s">
        <v>52</v>
      </c>
      <c r="AA8" s="117">
        <f>AA12</f>
        <v>0</v>
      </c>
      <c r="AB8" s="110">
        <v>165</v>
      </c>
      <c r="AC8" s="111" t="s">
        <v>52</v>
      </c>
      <c r="AD8" s="112">
        <f>[1]Прайс!O166</f>
        <v>0</v>
      </c>
      <c r="AE8" s="110">
        <v>166</v>
      </c>
      <c r="AF8" s="111" t="s">
        <v>52</v>
      </c>
      <c r="AG8" s="112">
        <f>AG16</f>
        <v>0</v>
      </c>
      <c r="AH8" s="108">
        <v>167</v>
      </c>
      <c r="AI8" s="106" t="s">
        <v>52</v>
      </c>
      <c r="AJ8" s="109">
        <v>45.7</v>
      </c>
      <c r="AK8" s="118">
        <v>168</v>
      </c>
      <c r="AL8" s="115" t="s">
        <v>52</v>
      </c>
      <c r="AM8" s="119">
        <f>AM12</f>
        <v>0</v>
      </c>
    </row>
    <row r="9" spans="1:39">
      <c r="A9" s="120"/>
      <c r="B9" s="121"/>
      <c r="C9" s="121"/>
      <c r="D9" s="121"/>
      <c r="E9" s="122"/>
      <c r="F9" s="121"/>
      <c r="G9" s="123"/>
      <c r="H9" s="121"/>
      <c r="I9" s="124"/>
      <c r="J9" s="125"/>
      <c r="K9" s="126"/>
      <c r="L9" s="124"/>
      <c r="M9" s="125"/>
      <c r="N9" s="126"/>
      <c r="O9" s="122"/>
      <c r="P9" s="121"/>
      <c r="Q9" s="127"/>
      <c r="R9" s="401"/>
      <c r="S9" s="431"/>
      <c r="T9" s="411"/>
      <c r="U9" s="411"/>
      <c r="V9" s="124"/>
      <c r="W9" s="125"/>
      <c r="X9" s="126"/>
      <c r="Y9" s="124"/>
      <c r="Z9" s="125"/>
      <c r="AA9" s="125"/>
      <c r="AB9" s="124"/>
      <c r="AC9" s="125"/>
      <c r="AD9" s="126"/>
      <c r="AE9" s="124"/>
      <c r="AF9" s="125"/>
      <c r="AG9" s="126"/>
      <c r="AH9" s="410"/>
      <c r="AI9" s="411"/>
      <c r="AJ9" s="412"/>
      <c r="AK9" s="128"/>
      <c r="AL9" s="129"/>
      <c r="AM9" s="130"/>
    </row>
    <row r="10" spans="1:39">
      <c r="A10" s="120"/>
      <c r="B10" s="131">
        <v>38000</v>
      </c>
      <c r="C10" s="131"/>
      <c r="D10" s="131">
        <f>B10*D8</f>
        <v>1649200</v>
      </c>
      <c r="E10" s="132">
        <v>38000</v>
      </c>
      <c r="F10" s="131"/>
      <c r="G10" s="133">
        <f>G8*E10</f>
        <v>2542200</v>
      </c>
      <c r="H10" s="131">
        <f>H8*E10</f>
        <v>2542200</v>
      </c>
      <c r="I10" s="134">
        <f>I79</f>
        <v>56000</v>
      </c>
      <c r="J10" s="135"/>
      <c r="K10" s="136">
        <f>I10*K8</f>
        <v>0</v>
      </c>
      <c r="L10" s="134">
        <f>L79</f>
        <v>55500</v>
      </c>
      <c r="M10" s="135"/>
      <c r="N10" s="136">
        <f>L10*N8</f>
        <v>0</v>
      </c>
      <c r="O10" s="132">
        <v>36000</v>
      </c>
      <c r="P10" s="131"/>
      <c r="Q10" s="137">
        <f>O10*Q8</f>
        <v>3607200</v>
      </c>
      <c r="R10" s="401"/>
      <c r="S10" s="417">
        <f>S79</f>
        <v>59500</v>
      </c>
      <c r="T10" s="411"/>
      <c r="U10" s="138">
        <f>S10*U8</f>
        <v>0</v>
      </c>
      <c r="V10" s="134">
        <f>V79</f>
        <v>53000</v>
      </c>
      <c r="W10" s="135"/>
      <c r="X10" s="136">
        <f>V10*X8</f>
        <v>0</v>
      </c>
      <c r="Y10" s="134">
        <f>Y79</f>
        <v>60000</v>
      </c>
      <c r="Z10" s="135"/>
      <c r="AA10" s="135">
        <f>Y10*AA8</f>
        <v>0</v>
      </c>
      <c r="AB10" s="134">
        <f>AB79</f>
        <v>60500</v>
      </c>
      <c r="AC10" s="135"/>
      <c r="AD10" s="136">
        <f>AB10*AD8</f>
        <v>0</v>
      </c>
      <c r="AE10" s="134">
        <f>AE79</f>
        <v>62500</v>
      </c>
      <c r="AF10" s="135"/>
      <c r="AG10" s="136">
        <f>AE10*AG8</f>
        <v>0</v>
      </c>
      <c r="AH10" s="413">
        <v>39000</v>
      </c>
      <c r="AI10" s="411"/>
      <c r="AJ10" s="133">
        <f>AH10*AJ8</f>
        <v>1782300</v>
      </c>
      <c r="AK10" s="139">
        <v>56000</v>
      </c>
      <c r="AL10" s="138"/>
      <c r="AM10" s="140">
        <f>AK10*AM8</f>
        <v>0</v>
      </c>
    </row>
    <row r="11" spans="1:39">
      <c r="A11" s="141"/>
      <c r="B11" s="121" t="s">
        <v>38</v>
      </c>
      <c r="C11" s="121"/>
      <c r="D11" s="142" t="s">
        <v>55</v>
      </c>
      <c r="E11" s="122" t="s">
        <v>38</v>
      </c>
      <c r="F11" s="121"/>
      <c r="G11" s="142" t="s">
        <v>55</v>
      </c>
      <c r="H11" s="142" t="s">
        <v>55</v>
      </c>
      <c r="I11" s="124" t="s">
        <v>13</v>
      </c>
      <c r="J11" s="125"/>
      <c r="K11" s="143" t="s">
        <v>55</v>
      </c>
      <c r="L11" s="124" t="s">
        <v>13</v>
      </c>
      <c r="M11" s="125"/>
      <c r="N11" s="143" t="s">
        <v>55</v>
      </c>
      <c r="O11" s="122" t="s">
        <v>38</v>
      </c>
      <c r="P11" s="121"/>
      <c r="Q11" s="144" t="s">
        <v>55</v>
      </c>
      <c r="R11" s="401"/>
      <c r="S11" s="145" t="s">
        <v>16</v>
      </c>
      <c r="T11" s="129"/>
      <c r="U11" s="146" t="s">
        <v>55</v>
      </c>
      <c r="V11" s="124" t="s">
        <v>13</v>
      </c>
      <c r="W11" s="125"/>
      <c r="X11" s="143" t="s">
        <v>55</v>
      </c>
      <c r="Y11" s="124" t="s">
        <v>13</v>
      </c>
      <c r="Z11" s="125"/>
      <c r="AA11" s="143" t="s">
        <v>55</v>
      </c>
      <c r="AB11" s="124" t="s">
        <v>13</v>
      </c>
      <c r="AC11" s="125"/>
      <c r="AD11" s="147" t="s">
        <v>55</v>
      </c>
      <c r="AE11" s="124" t="s">
        <v>13</v>
      </c>
      <c r="AF11" s="125"/>
      <c r="AG11" s="147" t="s">
        <v>55</v>
      </c>
      <c r="AH11" s="122" t="s">
        <v>38</v>
      </c>
      <c r="AI11" s="121"/>
      <c r="AJ11" s="142" t="s">
        <v>55</v>
      </c>
      <c r="AK11" s="128" t="s">
        <v>16</v>
      </c>
      <c r="AL11" s="129"/>
      <c r="AM11" s="148" t="s">
        <v>55</v>
      </c>
    </row>
    <row r="12" spans="1:39">
      <c r="A12" s="149">
        <v>14</v>
      </c>
      <c r="B12" s="150">
        <v>61</v>
      </c>
      <c r="C12" s="151" t="s">
        <v>52</v>
      </c>
      <c r="D12" s="152">
        <v>43.4</v>
      </c>
      <c r="E12" s="150">
        <v>62</v>
      </c>
      <c r="F12" s="151" t="s">
        <v>53</v>
      </c>
      <c r="G12" s="152">
        <v>66.900000000000006</v>
      </c>
      <c r="H12" s="153">
        <v>66.900000000000006</v>
      </c>
      <c r="I12" s="150">
        <v>63</v>
      </c>
      <c r="J12" s="151" t="s">
        <v>53</v>
      </c>
      <c r="K12" s="152">
        <f>K16</f>
        <v>0</v>
      </c>
      <c r="L12" s="154">
        <v>64</v>
      </c>
      <c r="M12" s="155" t="s">
        <v>53</v>
      </c>
      <c r="N12" s="156">
        <f>N16</f>
        <v>0</v>
      </c>
      <c r="O12" s="157">
        <v>65</v>
      </c>
      <c r="P12" s="158" t="s">
        <v>54</v>
      </c>
      <c r="Q12" s="159">
        <v>100.2</v>
      </c>
      <c r="R12" s="433">
        <v>14</v>
      </c>
      <c r="S12" s="154">
        <v>155</v>
      </c>
      <c r="T12" s="155" t="s">
        <v>52</v>
      </c>
      <c r="U12" s="156">
        <f>U16</f>
        <v>0</v>
      </c>
      <c r="V12" s="160">
        <v>156</v>
      </c>
      <c r="W12" s="161" t="s">
        <v>53</v>
      </c>
      <c r="X12" s="162">
        <f>X16</f>
        <v>0</v>
      </c>
      <c r="Y12" s="157">
        <v>157</v>
      </c>
      <c r="Z12" s="158" t="s">
        <v>52</v>
      </c>
      <c r="AA12" s="163">
        <f>AA16</f>
        <v>0</v>
      </c>
      <c r="AB12" s="154">
        <v>158</v>
      </c>
      <c r="AC12" s="155" t="s">
        <v>52</v>
      </c>
      <c r="AD12" s="156">
        <f>AD8</f>
        <v>0</v>
      </c>
      <c r="AE12" s="154">
        <v>159</v>
      </c>
      <c r="AF12" s="155" t="s">
        <v>52</v>
      </c>
      <c r="AG12" s="156">
        <f>AG16</f>
        <v>0</v>
      </c>
      <c r="AH12" s="164">
        <v>160</v>
      </c>
      <c r="AI12" s="165" t="s">
        <v>52</v>
      </c>
      <c r="AJ12" s="166">
        <f>AJ16</f>
        <v>0</v>
      </c>
      <c r="AK12" s="154">
        <v>161</v>
      </c>
      <c r="AL12" s="155" t="s">
        <v>52</v>
      </c>
      <c r="AM12" s="167">
        <f>AM16</f>
        <v>0</v>
      </c>
    </row>
    <row r="13" spans="1:39">
      <c r="A13" s="168"/>
      <c r="B13" s="122"/>
      <c r="C13" s="121"/>
      <c r="D13" s="123"/>
      <c r="E13" s="122"/>
      <c r="F13" s="121"/>
      <c r="G13" s="123"/>
      <c r="H13" s="121"/>
      <c r="I13" s="122"/>
      <c r="J13" s="121"/>
      <c r="K13" s="123"/>
      <c r="L13" s="169"/>
      <c r="M13" s="170"/>
      <c r="N13" s="171"/>
      <c r="O13" s="128"/>
      <c r="P13" s="129"/>
      <c r="Q13" s="172"/>
      <c r="R13" s="401"/>
      <c r="S13" s="169"/>
      <c r="T13" s="170"/>
      <c r="U13" s="171"/>
      <c r="V13" s="124"/>
      <c r="W13" s="125"/>
      <c r="X13" s="126"/>
      <c r="Y13" s="128"/>
      <c r="Z13" s="129"/>
      <c r="AA13" s="173"/>
      <c r="AB13" s="169"/>
      <c r="AC13" s="170"/>
      <c r="AD13" s="171"/>
      <c r="AE13" s="169"/>
      <c r="AF13" s="170"/>
      <c r="AG13" s="171"/>
      <c r="AH13" s="174"/>
      <c r="AI13" s="175"/>
      <c r="AJ13" s="176"/>
      <c r="AK13" s="169"/>
      <c r="AL13" s="170"/>
      <c r="AM13" s="177"/>
    </row>
    <row r="14" spans="1:39">
      <c r="A14" s="168"/>
      <c r="B14" s="132">
        <v>38000</v>
      </c>
      <c r="C14" s="131"/>
      <c r="D14" s="133">
        <f>B14*D12</f>
        <v>1649200</v>
      </c>
      <c r="E14" s="132">
        <v>38000</v>
      </c>
      <c r="F14" s="131"/>
      <c r="G14" s="133">
        <f>G12*E14</f>
        <v>2542200</v>
      </c>
      <c r="H14" s="131">
        <f>H12*E14</f>
        <v>2542200</v>
      </c>
      <c r="I14" s="132">
        <v>37000</v>
      </c>
      <c r="J14" s="131"/>
      <c r="K14" s="133">
        <f>I14*K12</f>
        <v>0</v>
      </c>
      <c r="L14" s="178">
        <v>38750</v>
      </c>
      <c r="M14" s="179"/>
      <c r="N14" s="180">
        <f>L14*N12</f>
        <v>0</v>
      </c>
      <c r="O14" s="139">
        <v>44500</v>
      </c>
      <c r="P14" s="138"/>
      <c r="Q14" s="181">
        <f>O14*Q12</f>
        <v>4458900</v>
      </c>
      <c r="R14" s="401"/>
      <c r="S14" s="178">
        <v>38500</v>
      </c>
      <c r="T14" s="179"/>
      <c r="U14" s="180">
        <f>S14*U12</f>
        <v>0</v>
      </c>
      <c r="V14" s="134">
        <f>V79</f>
        <v>53000</v>
      </c>
      <c r="W14" s="135"/>
      <c r="X14" s="136">
        <f>V14*X12</f>
        <v>0</v>
      </c>
      <c r="Y14" s="139">
        <f>Y79</f>
        <v>60000</v>
      </c>
      <c r="Z14" s="138"/>
      <c r="AA14" s="181">
        <f>Y14*AA12</f>
        <v>0</v>
      </c>
      <c r="AB14" s="178">
        <v>40500</v>
      </c>
      <c r="AC14" s="179"/>
      <c r="AD14" s="180">
        <f>AB14*AD12</f>
        <v>0</v>
      </c>
      <c r="AE14" s="178">
        <v>44500</v>
      </c>
      <c r="AF14" s="179"/>
      <c r="AG14" s="180">
        <f>AE14*AG12</f>
        <v>0</v>
      </c>
      <c r="AH14" s="182">
        <v>45000</v>
      </c>
      <c r="AI14" s="183"/>
      <c r="AJ14" s="184">
        <f>AH14*AJ12</f>
        <v>0</v>
      </c>
      <c r="AK14" s="178">
        <v>33500</v>
      </c>
      <c r="AL14" s="179"/>
      <c r="AM14" s="185">
        <f>AK14*AM12</f>
        <v>0</v>
      </c>
    </row>
    <row r="15" spans="1:39">
      <c r="A15" s="186"/>
      <c r="B15" s="187" t="s">
        <v>38</v>
      </c>
      <c r="C15" s="188"/>
      <c r="D15" s="189" t="s">
        <v>55</v>
      </c>
      <c r="E15" s="187" t="s">
        <v>38</v>
      </c>
      <c r="F15" s="188"/>
      <c r="G15" s="189" t="s">
        <v>55</v>
      </c>
      <c r="H15" s="189" t="s">
        <v>55</v>
      </c>
      <c r="I15" s="187" t="s">
        <v>38</v>
      </c>
      <c r="J15" s="188"/>
      <c r="K15" s="189" t="s">
        <v>55</v>
      </c>
      <c r="L15" s="190" t="s">
        <v>38</v>
      </c>
      <c r="M15" s="191"/>
      <c r="N15" s="192" t="s">
        <v>55</v>
      </c>
      <c r="O15" s="193" t="s">
        <v>16</v>
      </c>
      <c r="P15" s="194"/>
      <c r="Q15" s="195" t="s">
        <v>55</v>
      </c>
      <c r="R15" s="434"/>
      <c r="S15" s="190" t="s">
        <v>38</v>
      </c>
      <c r="T15" s="191"/>
      <c r="U15" s="196" t="s">
        <v>55</v>
      </c>
      <c r="V15" s="197" t="s">
        <v>13</v>
      </c>
      <c r="W15" s="198"/>
      <c r="X15" s="199" t="s">
        <v>55</v>
      </c>
      <c r="Y15" s="193" t="s">
        <v>16</v>
      </c>
      <c r="Z15" s="194"/>
      <c r="AA15" s="200" t="s">
        <v>55</v>
      </c>
      <c r="AB15" s="190" t="s">
        <v>38</v>
      </c>
      <c r="AC15" s="191"/>
      <c r="AD15" s="196" t="s">
        <v>55</v>
      </c>
      <c r="AE15" s="190" t="s">
        <v>38</v>
      </c>
      <c r="AF15" s="191"/>
      <c r="AG15" s="196" t="s">
        <v>55</v>
      </c>
      <c r="AH15" s="201" t="s">
        <v>38</v>
      </c>
      <c r="AI15" s="202"/>
      <c r="AJ15" s="203" t="s">
        <v>55</v>
      </c>
      <c r="AK15" s="190" t="s">
        <v>38</v>
      </c>
      <c r="AL15" s="191"/>
      <c r="AM15" s="204" t="s">
        <v>55</v>
      </c>
    </row>
    <row r="16" spans="1:39">
      <c r="A16" s="205">
        <v>13</v>
      </c>
      <c r="B16" s="206">
        <v>56</v>
      </c>
      <c r="C16" s="207" t="s">
        <v>52</v>
      </c>
      <c r="D16" s="208">
        <v>43.4</v>
      </c>
      <c r="E16" s="209">
        <v>57</v>
      </c>
      <c r="F16" s="207" t="s">
        <v>53</v>
      </c>
      <c r="G16" s="210">
        <v>66.900000000000006</v>
      </c>
      <c r="H16" s="208">
        <v>66.900000000000006</v>
      </c>
      <c r="I16" s="211">
        <v>58</v>
      </c>
      <c r="J16" s="212" t="s">
        <v>53</v>
      </c>
      <c r="K16" s="213">
        <f>K20</f>
        <v>0</v>
      </c>
      <c r="L16" s="211">
        <v>59</v>
      </c>
      <c r="M16" s="212" t="s">
        <v>53</v>
      </c>
      <c r="N16" s="213">
        <f>N20</f>
        <v>0</v>
      </c>
      <c r="O16" s="211">
        <v>60</v>
      </c>
      <c r="P16" s="212" t="s">
        <v>54</v>
      </c>
      <c r="Q16" s="214">
        <v>100.2</v>
      </c>
      <c r="R16" s="438">
        <v>13</v>
      </c>
      <c r="S16" s="157">
        <v>148</v>
      </c>
      <c r="T16" s="158" t="s">
        <v>52</v>
      </c>
      <c r="U16" s="163">
        <f>U20</f>
        <v>0</v>
      </c>
      <c r="V16" s="160">
        <v>149</v>
      </c>
      <c r="W16" s="161" t="s">
        <v>53</v>
      </c>
      <c r="X16" s="162">
        <f>X20</f>
        <v>0</v>
      </c>
      <c r="Y16" s="157">
        <v>150</v>
      </c>
      <c r="Z16" s="158" t="s">
        <v>52</v>
      </c>
      <c r="AA16" s="163">
        <f>AA20</f>
        <v>0</v>
      </c>
      <c r="AB16" s="160">
        <v>151</v>
      </c>
      <c r="AC16" s="161" t="s">
        <v>52</v>
      </c>
      <c r="AD16" s="162">
        <f>AD12</f>
        <v>0</v>
      </c>
      <c r="AE16" s="160">
        <v>152</v>
      </c>
      <c r="AF16" s="161" t="s">
        <v>52</v>
      </c>
      <c r="AG16" s="162">
        <f>AG20</f>
        <v>0</v>
      </c>
      <c r="AH16" s="157">
        <v>153</v>
      </c>
      <c r="AI16" s="158" t="s">
        <v>52</v>
      </c>
      <c r="AJ16" s="163">
        <f>AJ24</f>
        <v>0</v>
      </c>
      <c r="AK16" s="154">
        <v>154</v>
      </c>
      <c r="AL16" s="155" t="s">
        <v>52</v>
      </c>
      <c r="AM16" s="167">
        <f>AM20</f>
        <v>0</v>
      </c>
    </row>
    <row r="17" spans="1:39">
      <c r="A17" s="120"/>
      <c r="B17" s="121"/>
      <c r="C17" s="121"/>
      <c r="D17" s="121"/>
      <c r="E17" s="122"/>
      <c r="F17" s="121"/>
      <c r="G17" s="123"/>
      <c r="H17" s="121"/>
      <c r="I17" s="124"/>
      <c r="J17" s="125"/>
      <c r="K17" s="126"/>
      <c r="L17" s="124"/>
      <c r="M17" s="125"/>
      <c r="N17" s="126"/>
      <c r="O17" s="124"/>
      <c r="P17" s="125"/>
      <c r="Q17" s="215"/>
      <c r="R17" s="401"/>
      <c r="S17" s="128"/>
      <c r="T17" s="129"/>
      <c r="U17" s="173"/>
      <c r="V17" s="124"/>
      <c r="W17" s="125"/>
      <c r="X17" s="126"/>
      <c r="Y17" s="128"/>
      <c r="Z17" s="129"/>
      <c r="AA17" s="173"/>
      <c r="AB17" s="124"/>
      <c r="AC17" s="125"/>
      <c r="AD17" s="126"/>
      <c r="AE17" s="124"/>
      <c r="AF17" s="125"/>
      <c r="AG17" s="126"/>
      <c r="AH17" s="128"/>
      <c r="AI17" s="129"/>
      <c r="AJ17" s="173"/>
      <c r="AK17" s="169"/>
      <c r="AL17" s="170"/>
      <c r="AM17" s="177"/>
    </row>
    <row r="18" spans="1:39">
      <c r="A18" s="120"/>
      <c r="B18" s="131">
        <v>38000</v>
      </c>
      <c r="C18" s="131"/>
      <c r="D18" s="131">
        <f>B18*D16</f>
        <v>1649200</v>
      </c>
      <c r="E18" s="132">
        <v>38500</v>
      </c>
      <c r="F18" s="131"/>
      <c r="G18" s="133">
        <f>G16*E18</f>
        <v>2575650</v>
      </c>
      <c r="H18" s="131">
        <f>H16*E18</f>
        <v>2575650</v>
      </c>
      <c r="I18" s="134">
        <f>I79</f>
        <v>56000</v>
      </c>
      <c r="J18" s="135"/>
      <c r="K18" s="136">
        <f>I18*K16</f>
        <v>0</v>
      </c>
      <c r="L18" s="134">
        <f>L79</f>
        <v>55500</v>
      </c>
      <c r="M18" s="135"/>
      <c r="N18" s="136">
        <f>L18*N16</f>
        <v>0</v>
      </c>
      <c r="O18" s="134">
        <f>O79</f>
        <v>48500</v>
      </c>
      <c r="P18" s="135"/>
      <c r="Q18" s="216">
        <f>O18*Q16</f>
        <v>4859700</v>
      </c>
      <c r="R18" s="401"/>
      <c r="S18" s="139">
        <v>53000</v>
      </c>
      <c r="T18" s="138"/>
      <c r="U18" s="181">
        <f>S18*U16</f>
        <v>0</v>
      </c>
      <c r="V18" s="134">
        <f>V79</f>
        <v>53000</v>
      </c>
      <c r="W18" s="135"/>
      <c r="X18" s="136">
        <f>V18*X16</f>
        <v>0</v>
      </c>
      <c r="Y18" s="139">
        <v>58500</v>
      </c>
      <c r="Z18" s="138"/>
      <c r="AA18" s="181">
        <f>Y18*AA16</f>
        <v>0</v>
      </c>
      <c r="AB18" s="134">
        <f>AB79</f>
        <v>60500</v>
      </c>
      <c r="AC18" s="135"/>
      <c r="AD18" s="136">
        <f>AB18*AD16</f>
        <v>0</v>
      </c>
      <c r="AE18" s="134">
        <f>AE79</f>
        <v>62500</v>
      </c>
      <c r="AF18" s="135"/>
      <c r="AG18" s="136">
        <f>AE18*AG16</f>
        <v>0</v>
      </c>
      <c r="AH18" s="139">
        <v>56000</v>
      </c>
      <c r="AI18" s="138"/>
      <c r="AJ18" s="181">
        <f>AH18*AJ16</f>
        <v>0</v>
      </c>
      <c r="AK18" s="178">
        <v>35500</v>
      </c>
      <c r="AL18" s="179"/>
      <c r="AM18" s="185">
        <f>AK18*AM16</f>
        <v>0</v>
      </c>
    </row>
    <row r="19" spans="1:39">
      <c r="A19" s="141"/>
      <c r="B19" s="188" t="s">
        <v>38</v>
      </c>
      <c r="C19" s="188"/>
      <c r="D19" s="189" t="s">
        <v>55</v>
      </c>
      <c r="E19" s="187" t="s">
        <v>38</v>
      </c>
      <c r="F19" s="188"/>
      <c r="G19" s="189" t="s">
        <v>55</v>
      </c>
      <c r="H19" s="189" t="s">
        <v>55</v>
      </c>
      <c r="I19" s="197" t="s">
        <v>13</v>
      </c>
      <c r="J19" s="198"/>
      <c r="K19" s="217" t="s">
        <v>55</v>
      </c>
      <c r="L19" s="197" t="s">
        <v>13</v>
      </c>
      <c r="M19" s="198"/>
      <c r="N19" s="217"/>
      <c r="O19" s="197" t="s">
        <v>13</v>
      </c>
      <c r="P19" s="198"/>
      <c r="Q19" s="218" t="s">
        <v>55</v>
      </c>
      <c r="R19" s="402"/>
      <c r="S19" s="193" t="s">
        <v>16</v>
      </c>
      <c r="T19" s="194"/>
      <c r="U19" s="200" t="s">
        <v>55</v>
      </c>
      <c r="V19" s="197" t="s">
        <v>13</v>
      </c>
      <c r="W19" s="198"/>
      <c r="X19" s="199" t="s">
        <v>55</v>
      </c>
      <c r="Y19" s="193" t="s">
        <v>16</v>
      </c>
      <c r="Z19" s="194"/>
      <c r="AA19" s="200" t="s">
        <v>55</v>
      </c>
      <c r="AB19" s="197" t="s">
        <v>13</v>
      </c>
      <c r="AC19" s="198"/>
      <c r="AD19" s="199" t="s">
        <v>55</v>
      </c>
      <c r="AE19" s="197" t="s">
        <v>13</v>
      </c>
      <c r="AF19" s="198"/>
      <c r="AG19" s="199" t="s">
        <v>55</v>
      </c>
      <c r="AH19" s="193" t="s">
        <v>56</v>
      </c>
      <c r="AI19" s="194"/>
      <c r="AJ19" s="200" t="s">
        <v>55</v>
      </c>
      <c r="AK19" s="190" t="s">
        <v>38</v>
      </c>
      <c r="AL19" s="191"/>
      <c r="AM19" s="204" t="s">
        <v>55</v>
      </c>
    </row>
    <row r="20" spans="1:39">
      <c r="A20" s="205">
        <v>12</v>
      </c>
      <c r="B20" s="219">
        <v>51</v>
      </c>
      <c r="C20" s="151" t="s">
        <v>52</v>
      </c>
      <c r="D20" s="153">
        <f>D24</f>
        <v>0</v>
      </c>
      <c r="E20" s="150">
        <v>52</v>
      </c>
      <c r="F20" s="151" t="s">
        <v>53</v>
      </c>
      <c r="G20" s="152">
        <v>66.900000000000006</v>
      </c>
      <c r="H20" s="153">
        <v>66.900000000000006</v>
      </c>
      <c r="I20" s="154">
        <v>53</v>
      </c>
      <c r="J20" s="155" t="s">
        <v>53</v>
      </c>
      <c r="K20" s="156">
        <f>K24</f>
        <v>0</v>
      </c>
      <c r="L20" s="160">
        <v>54</v>
      </c>
      <c r="M20" s="161" t="s">
        <v>53</v>
      </c>
      <c r="N20" s="162">
        <f>N24</f>
        <v>0</v>
      </c>
      <c r="O20" s="160">
        <v>55</v>
      </c>
      <c r="P20" s="161" t="s">
        <v>54</v>
      </c>
      <c r="Q20" s="220">
        <v>100.2</v>
      </c>
      <c r="R20" s="400">
        <v>12</v>
      </c>
      <c r="S20" s="221">
        <v>141</v>
      </c>
      <c r="T20" s="158" t="s">
        <v>52</v>
      </c>
      <c r="U20" s="222">
        <f>U24</f>
        <v>0</v>
      </c>
      <c r="V20" s="160">
        <v>142</v>
      </c>
      <c r="W20" s="161" t="s">
        <v>53</v>
      </c>
      <c r="X20" s="162">
        <f>X24</f>
        <v>0</v>
      </c>
      <c r="Y20" s="164">
        <v>143</v>
      </c>
      <c r="Z20" s="165" t="s">
        <v>52</v>
      </c>
      <c r="AA20" s="223">
        <f>AA28</f>
        <v>0</v>
      </c>
      <c r="AB20" s="160">
        <v>144</v>
      </c>
      <c r="AC20" s="161" t="s">
        <v>52</v>
      </c>
      <c r="AD20" s="162">
        <f>AD16</f>
        <v>0</v>
      </c>
      <c r="AE20" s="154">
        <v>145</v>
      </c>
      <c r="AF20" s="155" t="s">
        <v>52</v>
      </c>
      <c r="AG20" s="156">
        <f>AG24</f>
        <v>0</v>
      </c>
      <c r="AH20" s="150">
        <v>146</v>
      </c>
      <c r="AI20" s="151" t="s">
        <v>52</v>
      </c>
      <c r="AJ20" s="152">
        <v>45.7</v>
      </c>
      <c r="AK20" s="154">
        <v>147</v>
      </c>
      <c r="AL20" s="155" t="s">
        <v>52</v>
      </c>
      <c r="AM20" s="167">
        <f>AM24</f>
        <v>0</v>
      </c>
    </row>
    <row r="21" spans="1:39" ht="15.75" customHeight="1">
      <c r="A21" s="120"/>
      <c r="B21" s="121"/>
      <c r="C21" s="121"/>
      <c r="D21" s="121"/>
      <c r="E21" s="122"/>
      <c r="F21" s="121"/>
      <c r="G21" s="123"/>
      <c r="H21" s="121"/>
      <c r="I21" s="169"/>
      <c r="J21" s="170"/>
      <c r="K21" s="171"/>
      <c r="L21" s="124"/>
      <c r="M21" s="125"/>
      <c r="N21" s="126"/>
      <c r="O21" s="124"/>
      <c r="P21" s="125"/>
      <c r="Q21" s="215"/>
      <c r="R21" s="401"/>
      <c r="S21" s="431"/>
      <c r="T21" s="411"/>
      <c r="U21" s="411"/>
      <c r="V21" s="124"/>
      <c r="W21" s="125"/>
      <c r="X21" s="126"/>
      <c r="Y21" s="174"/>
      <c r="Z21" s="175"/>
      <c r="AA21" s="175"/>
      <c r="AB21" s="124"/>
      <c r="AC21" s="125"/>
      <c r="AD21" s="126"/>
      <c r="AE21" s="169"/>
      <c r="AF21" s="170"/>
      <c r="AG21" s="171"/>
      <c r="AH21" s="410"/>
      <c r="AI21" s="411"/>
      <c r="AJ21" s="412"/>
      <c r="AK21" s="169"/>
      <c r="AL21" s="170"/>
      <c r="AM21" s="177"/>
    </row>
    <row r="22" spans="1:39" ht="15.75" customHeight="1">
      <c r="A22" s="120"/>
      <c r="B22" s="131">
        <v>33250</v>
      </c>
      <c r="C22" s="131"/>
      <c r="D22" s="131">
        <f>B22*D20</f>
        <v>0</v>
      </c>
      <c r="E22" s="132">
        <v>39000</v>
      </c>
      <c r="F22" s="131"/>
      <c r="G22" s="133">
        <f>G20*E22</f>
        <v>2609100</v>
      </c>
      <c r="H22" s="131">
        <f>H20*E22</f>
        <v>2609100</v>
      </c>
      <c r="I22" s="178">
        <v>39750</v>
      </c>
      <c r="J22" s="179"/>
      <c r="K22" s="180">
        <f>I22*K20</f>
        <v>0</v>
      </c>
      <c r="L22" s="134">
        <f>L79</f>
        <v>55500</v>
      </c>
      <c r="M22" s="135"/>
      <c r="N22" s="136">
        <f>L22*N20</f>
        <v>0</v>
      </c>
      <c r="O22" s="134">
        <f>O79</f>
        <v>48500</v>
      </c>
      <c r="P22" s="135"/>
      <c r="Q22" s="136">
        <f>O22*Q20</f>
        <v>4859700</v>
      </c>
      <c r="R22" s="401"/>
      <c r="S22" s="417">
        <v>52500</v>
      </c>
      <c r="T22" s="411"/>
      <c r="U22" s="138">
        <f>S22*U20</f>
        <v>0</v>
      </c>
      <c r="V22" s="134">
        <f>V79</f>
        <v>53000</v>
      </c>
      <c r="W22" s="135"/>
      <c r="X22" s="136">
        <f>V22*X20</f>
        <v>0</v>
      </c>
      <c r="Y22" s="182">
        <v>54500</v>
      </c>
      <c r="Z22" s="183"/>
      <c r="AA22" s="183">
        <f>Y22*AA20</f>
        <v>0</v>
      </c>
      <c r="AB22" s="134">
        <f>AB79</f>
        <v>60500</v>
      </c>
      <c r="AC22" s="135"/>
      <c r="AD22" s="136">
        <f>AB22*AD20</f>
        <v>0</v>
      </c>
      <c r="AE22" s="178">
        <v>41500</v>
      </c>
      <c r="AF22" s="179"/>
      <c r="AG22" s="180">
        <f>AE22*AG20</f>
        <v>0</v>
      </c>
      <c r="AH22" s="413">
        <v>39000</v>
      </c>
      <c r="AI22" s="411"/>
      <c r="AJ22" s="133">
        <f>AH22*AJ20</f>
        <v>1782300</v>
      </c>
      <c r="AK22" s="178">
        <v>35000</v>
      </c>
      <c r="AL22" s="179"/>
      <c r="AM22" s="185">
        <f>AK22*AM20</f>
        <v>0</v>
      </c>
    </row>
    <row r="23" spans="1:39" ht="15.75" customHeight="1">
      <c r="A23" s="141"/>
      <c r="B23" s="188" t="s">
        <v>38</v>
      </c>
      <c r="C23" s="188"/>
      <c r="D23" s="189" t="s">
        <v>55</v>
      </c>
      <c r="E23" s="187" t="s">
        <v>38</v>
      </c>
      <c r="F23" s="188"/>
      <c r="G23" s="189" t="s">
        <v>55</v>
      </c>
      <c r="H23" s="189" t="s">
        <v>55</v>
      </c>
      <c r="I23" s="190" t="s">
        <v>38</v>
      </c>
      <c r="J23" s="191"/>
      <c r="K23" s="192" t="s">
        <v>55</v>
      </c>
      <c r="L23" s="197" t="s">
        <v>13</v>
      </c>
      <c r="M23" s="198"/>
      <c r="N23" s="217" t="s">
        <v>55</v>
      </c>
      <c r="O23" s="197" t="s">
        <v>13</v>
      </c>
      <c r="P23" s="198"/>
      <c r="Q23" s="218"/>
      <c r="R23" s="402"/>
      <c r="S23" s="224" t="s">
        <v>16</v>
      </c>
      <c r="T23" s="194"/>
      <c r="U23" s="225" t="s">
        <v>55</v>
      </c>
      <c r="V23" s="197" t="s">
        <v>13</v>
      </c>
      <c r="W23" s="198"/>
      <c r="X23" s="217" t="s">
        <v>55</v>
      </c>
      <c r="Y23" s="201" t="s">
        <v>38</v>
      </c>
      <c r="Z23" s="202"/>
      <c r="AA23" s="226" t="s">
        <v>55</v>
      </c>
      <c r="AB23" s="197" t="s">
        <v>13</v>
      </c>
      <c r="AC23" s="198"/>
      <c r="AD23" s="199" t="s">
        <v>55</v>
      </c>
      <c r="AE23" s="190" t="s">
        <v>38</v>
      </c>
      <c r="AF23" s="191"/>
      <c r="AG23" s="196" t="s">
        <v>55</v>
      </c>
      <c r="AH23" s="187" t="s">
        <v>38</v>
      </c>
      <c r="AI23" s="188"/>
      <c r="AJ23" s="189" t="s">
        <v>55</v>
      </c>
      <c r="AK23" s="190" t="s">
        <v>38</v>
      </c>
      <c r="AL23" s="191"/>
      <c r="AM23" s="204" t="s">
        <v>55</v>
      </c>
    </row>
    <row r="24" spans="1:39" ht="15.75" customHeight="1">
      <c r="A24" s="205">
        <v>11</v>
      </c>
      <c r="B24" s="219">
        <v>46</v>
      </c>
      <c r="C24" s="151" t="s">
        <v>52</v>
      </c>
      <c r="D24" s="153">
        <f>D28</f>
        <v>0</v>
      </c>
      <c r="E24" s="150">
        <v>47</v>
      </c>
      <c r="F24" s="151" t="s">
        <v>53</v>
      </c>
      <c r="G24" s="152">
        <v>68.8</v>
      </c>
      <c r="H24" s="153">
        <v>68.8</v>
      </c>
      <c r="I24" s="154">
        <v>48</v>
      </c>
      <c r="J24" s="155" t="s">
        <v>53</v>
      </c>
      <c r="K24" s="156">
        <f>K36</f>
        <v>0</v>
      </c>
      <c r="L24" s="160">
        <v>49</v>
      </c>
      <c r="M24" s="161" t="s">
        <v>53</v>
      </c>
      <c r="N24" s="162">
        <f>N28</f>
        <v>0</v>
      </c>
      <c r="O24" s="164">
        <v>50</v>
      </c>
      <c r="P24" s="165" t="s">
        <v>54</v>
      </c>
      <c r="Q24" s="227">
        <v>100.2</v>
      </c>
      <c r="R24" s="400">
        <v>11</v>
      </c>
      <c r="S24" s="221">
        <v>134</v>
      </c>
      <c r="T24" s="158" t="s">
        <v>52</v>
      </c>
      <c r="U24" s="222">
        <f>U28</f>
        <v>0</v>
      </c>
      <c r="V24" s="160">
        <v>135</v>
      </c>
      <c r="W24" s="161" t="s">
        <v>53</v>
      </c>
      <c r="X24" s="162">
        <f>X28</f>
        <v>0</v>
      </c>
      <c r="Y24" s="150">
        <v>136</v>
      </c>
      <c r="Z24" s="151" t="s">
        <v>52</v>
      </c>
      <c r="AA24" s="153">
        <f>[1]Прайс!O137</f>
        <v>0</v>
      </c>
      <c r="AB24" s="164">
        <v>137</v>
      </c>
      <c r="AC24" s="165" t="s">
        <v>52</v>
      </c>
      <c r="AD24" s="166">
        <f>AD20</f>
        <v>0</v>
      </c>
      <c r="AE24" s="160">
        <v>138</v>
      </c>
      <c r="AF24" s="161" t="s">
        <v>52</v>
      </c>
      <c r="AG24" s="162">
        <f>AG28</f>
        <v>0</v>
      </c>
      <c r="AH24" s="154">
        <v>139</v>
      </c>
      <c r="AI24" s="155" t="s">
        <v>52</v>
      </c>
      <c r="AJ24" s="156">
        <f>AJ28</f>
        <v>0</v>
      </c>
      <c r="AK24" s="154">
        <v>140</v>
      </c>
      <c r="AL24" s="155" t="s">
        <v>52</v>
      </c>
      <c r="AM24" s="167">
        <f>AM28</f>
        <v>0</v>
      </c>
    </row>
    <row r="25" spans="1:39" ht="15.75" customHeight="1">
      <c r="A25" s="120"/>
      <c r="B25" s="121"/>
      <c r="C25" s="121"/>
      <c r="D25" s="121"/>
      <c r="E25" s="122"/>
      <c r="F25" s="121"/>
      <c r="G25" s="123"/>
      <c r="H25" s="121"/>
      <c r="I25" s="169"/>
      <c r="J25" s="170"/>
      <c r="K25" s="171"/>
      <c r="L25" s="124"/>
      <c r="M25" s="125"/>
      <c r="N25" s="126"/>
      <c r="O25" s="174"/>
      <c r="P25" s="175"/>
      <c r="Q25" s="228"/>
      <c r="R25" s="401"/>
      <c r="S25" s="431"/>
      <c r="T25" s="411"/>
      <c r="U25" s="411"/>
      <c r="V25" s="124"/>
      <c r="W25" s="125"/>
      <c r="X25" s="126"/>
      <c r="Y25" s="122"/>
      <c r="Z25" s="121"/>
      <c r="AA25" s="121"/>
      <c r="AB25" s="174"/>
      <c r="AC25" s="175"/>
      <c r="AD25" s="176"/>
      <c r="AE25" s="124"/>
      <c r="AF25" s="125"/>
      <c r="AG25" s="126"/>
      <c r="AH25" s="169"/>
      <c r="AI25" s="170"/>
      <c r="AJ25" s="171"/>
      <c r="AK25" s="169"/>
      <c r="AL25" s="170"/>
      <c r="AM25" s="177"/>
    </row>
    <row r="26" spans="1:39" ht="15.75" customHeight="1">
      <c r="A26" s="120"/>
      <c r="B26" s="131">
        <v>35250</v>
      </c>
      <c r="C26" s="131"/>
      <c r="D26" s="131">
        <f>B26*D24</f>
        <v>0</v>
      </c>
      <c r="E26" s="132">
        <v>44000</v>
      </c>
      <c r="F26" s="131"/>
      <c r="G26" s="133">
        <f>G24*E26</f>
        <v>3027200</v>
      </c>
      <c r="H26" s="131">
        <f>H24*E26</f>
        <v>3027200</v>
      </c>
      <c r="I26" s="178">
        <v>36750</v>
      </c>
      <c r="J26" s="179"/>
      <c r="K26" s="180">
        <f>I26*K24</f>
        <v>0</v>
      </c>
      <c r="L26" s="134">
        <f>L79</f>
        <v>55500</v>
      </c>
      <c r="M26" s="135"/>
      <c r="N26" s="136">
        <f>L26*N24</f>
        <v>0</v>
      </c>
      <c r="O26" s="182">
        <v>44500</v>
      </c>
      <c r="P26" s="183"/>
      <c r="Q26" s="229">
        <f>O26*Q24</f>
        <v>4458900</v>
      </c>
      <c r="R26" s="401"/>
      <c r="S26" s="417">
        <v>52500</v>
      </c>
      <c r="T26" s="411"/>
      <c r="U26" s="138">
        <f>S26*U24</f>
        <v>0</v>
      </c>
      <c r="V26" s="134">
        <f>V79</f>
        <v>53000</v>
      </c>
      <c r="W26" s="135"/>
      <c r="X26" s="136">
        <f>V26*X24</f>
        <v>0</v>
      </c>
      <c r="Y26" s="132">
        <f>[1]Прайс!P137</f>
        <v>0</v>
      </c>
      <c r="Z26" s="131"/>
      <c r="AA26" s="131">
        <f>Y26*AA24</f>
        <v>0</v>
      </c>
      <c r="AB26" s="182">
        <v>54000</v>
      </c>
      <c r="AC26" s="183"/>
      <c r="AD26" s="184">
        <f>AB26*AD24</f>
        <v>0</v>
      </c>
      <c r="AE26" s="134">
        <f>AE79</f>
        <v>62500</v>
      </c>
      <c r="AF26" s="135"/>
      <c r="AG26" s="136">
        <f>AE26*AG24</f>
        <v>0</v>
      </c>
      <c r="AH26" s="178">
        <v>42000</v>
      </c>
      <c r="AI26" s="179"/>
      <c r="AJ26" s="180">
        <f>AH26*AJ24</f>
        <v>0</v>
      </c>
      <c r="AK26" s="178">
        <v>33500</v>
      </c>
      <c r="AL26" s="179"/>
      <c r="AM26" s="185">
        <f>AK26*AM24</f>
        <v>0</v>
      </c>
    </row>
    <row r="27" spans="1:39" ht="15.75" customHeight="1">
      <c r="A27" s="141"/>
      <c r="B27" s="188" t="s">
        <v>38</v>
      </c>
      <c r="C27" s="188"/>
      <c r="D27" s="189" t="s">
        <v>55</v>
      </c>
      <c r="E27" s="187" t="s">
        <v>38</v>
      </c>
      <c r="F27" s="188"/>
      <c r="G27" s="189" t="s">
        <v>55</v>
      </c>
      <c r="H27" s="189" t="s">
        <v>55</v>
      </c>
      <c r="I27" s="190" t="s">
        <v>38</v>
      </c>
      <c r="J27" s="191"/>
      <c r="K27" s="192" t="s">
        <v>55</v>
      </c>
      <c r="L27" s="197" t="s">
        <v>13</v>
      </c>
      <c r="M27" s="198"/>
      <c r="N27" s="217" t="s">
        <v>55</v>
      </c>
      <c r="O27" s="201" t="s">
        <v>38</v>
      </c>
      <c r="P27" s="202"/>
      <c r="Q27" s="230" t="s">
        <v>55</v>
      </c>
      <c r="R27" s="402"/>
      <c r="S27" s="224" t="s">
        <v>16</v>
      </c>
      <c r="T27" s="194"/>
      <c r="U27" s="225" t="s">
        <v>55</v>
      </c>
      <c r="V27" s="197" t="s">
        <v>13</v>
      </c>
      <c r="W27" s="198"/>
      <c r="X27" s="217" t="s">
        <v>55</v>
      </c>
      <c r="Y27" s="187" t="s">
        <v>38</v>
      </c>
      <c r="Z27" s="188"/>
      <c r="AA27" s="189" t="s">
        <v>55</v>
      </c>
      <c r="AB27" s="201" t="s">
        <v>38</v>
      </c>
      <c r="AC27" s="202"/>
      <c r="AD27" s="203" t="s">
        <v>55</v>
      </c>
      <c r="AE27" s="197" t="s">
        <v>13</v>
      </c>
      <c r="AF27" s="198"/>
      <c r="AG27" s="199" t="s">
        <v>55</v>
      </c>
      <c r="AH27" s="190" t="s">
        <v>38</v>
      </c>
      <c r="AI27" s="191"/>
      <c r="AJ27" s="196" t="s">
        <v>55</v>
      </c>
      <c r="AK27" s="190" t="s">
        <v>38</v>
      </c>
      <c r="AL27" s="191"/>
      <c r="AM27" s="204" t="s">
        <v>55</v>
      </c>
    </row>
    <row r="28" spans="1:39" ht="15.75" customHeight="1">
      <c r="A28" s="205">
        <v>10</v>
      </c>
      <c r="B28" s="219">
        <v>41</v>
      </c>
      <c r="C28" s="151" t="s">
        <v>52</v>
      </c>
      <c r="D28" s="153">
        <f>D32</f>
        <v>0</v>
      </c>
      <c r="E28" s="150">
        <v>42</v>
      </c>
      <c r="F28" s="151" t="s">
        <v>53</v>
      </c>
      <c r="G28" s="152">
        <v>66.900000000000006</v>
      </c>
      <c r="H28" s="153">
        <v>66.900000000000006</v>
      </c>
      <c r="I28" s="150">
        <v>43</v>
      </c>
      <c r="J28" s="151" t="s">
        <v>53</v>
      </c>
      <c r="K28" s="152">
        <v>66</v>
      </c>
      <c r="L28" s="160">
        <v>44</v>
      </c>
      <c r="M28" s="161" t="s">
        <v>53</v>
      </c>
      <c r="N28" s="162">
        <f>N32</f>
        <v>0</v>
      </c>
      <c r="O28" s="160">
        <v>45</v>
      </c>
      <c r="P28" s="161" t="s">
        <v>54</v>
      </c>
      <c r="Q28" s="220">
        <v>100.2</v>
      </c>
      <c r="R28" s="400">
        <v>10</v>
      </c>
      <c r="S28" s="231">
        <v>127</v>
      </c>
      <c r="T28" s="165" t="s">
        <v>52</v>
      </c>
      <c r="U28" s="223">
        <f>U32</f>
        <v>0</v>
      </c>
      <c r="V28" s="160">
        <v>128</v>
      </c>
      <c r="W28" s="161" t="s">
        <v>53</v>
      </c>
      <c r="X28" s="162">
        <f>X32</f>
        <v>0</v>
      </c>
      <c r="Y28" s="157">
        <v>129</v>
      </c>
      <c r="Z28" s="158" t="s">
        <v>52</v>
      </c>
      <c r="AA28" s="222">
        <f>AA32</f>
        <v>0</v>
      </c>
      <c r="AB28" s="160">
        <v>130</v>
      </c>
      <c r="AC28" s="161" t="s">
        <v>52</v>
      </c>
      <c r="AD28" s="162">
        <f>AD24</f>
        <v>0</v>
      </c>
      <c r="AE28" s="160">
        <v>131</v>
      </c>
      <c r="AF28" s="161" t="s">
        <v>52</v>
      </c>
      <c r="AG28" s="162">
        <f>AG32</f>
        <v>0</v>
      </c>
      <c r="AH28" s="154">
        <v>132</v>
      </c>
      <c r="AI28" s="155" t="s">
        <v>52</v>
      </c>
      <c r="AJ28" s="156">
        <f>AJ44</f>
        <v>0</v>
      </c>
      <c r="AK28" s="154">
        <v>133</v>
      </c>
      <c r="AL28" s="155" t="s">
        <v>52</v>
      </c>
      <c r="AM28" s="167">
        <f>AM32</f>
        <v>0</v>
      </c>
    </row>
    <row r="29" spans="1:39" ht="15.75" customHeight="1">
      <c r="A29" s="120"/>
      <c r="B29" s="121"/>
      <c r="C29" s="121"/>
      <c r="D29" s="121"/>
      <c r="E29" s="122"/>
      <c r="F29" s="121"/>
      <c r="G29" s="123"/>
      <c r="H29" s="121"/>
      <c r="I29" s="122"/>
      <c r="J29" s="121"/>
      <c r="K29" s="123"/>
      <c r="L29" s="124"/>
      <c r="M29" s="125"/>
      <c r="N29" s="126"/>
      <c r="O29" s="124"/>
      <c r="P29" s="125"/>
      <c r="Q29" s="215"/>
      <c r="R29" s="401"/>
      <c r="S29" s="440"/>
      <c r="T29" s="411"/>
      <c r="U29" s="411"/>
      <c r="V29" s="124"/>
      <c r="W29" s="125"/>
      <c r="X29" s="126"/>
      <c r="Y29" s="128"/>
      <c r="Z29" s="129"/>
      <c r="AA29" s="129"/>
      <c r="AB29" s="124"/>
      <c r="AC29" s="125"/>
      <c r="AD29" s="126"/>
      <c r="AE29" s="124"/>
      <c r="AF29" s="125"/>
      <c r="AG29" s="126"/>
      <c r="AH29" s="169"/>
      <c r="AI29" s="170"/>
      <c r="AJ29" s="171"/>
      <c r="AK29" s="169"/>
      <c r="AL29" s="170"/>
      <c r="AM29" s="177"/>
    </row>
    <row r="30" spans="1:39" ht="15.75" customHeight="1">
      <c r="A30" s="120"/>
      <c r="B30" s="131">
        <v>33250</v>
      </c>
      <c r="C30" s="131"/>
      <c r="D30" s="131">
        <f>B30*D28</f>
        <v>0</v>
      </c>
      <c r="E30" s="132">
        <v>38000</v>
      </c>
      <c r="F30" s="131"/>
      <c r="G30" s="133">
        <f>G28*E30</f>
        <v>2542200</v>
      </c>
      <c r="H30" s="131">
        <f>H28*E30</f>
        <v>2542200</v>
      </c>
      <c r="I30" s="132">
        <v>38000</v>
      </c>
      <c r="J30" s="131"/>
      <c r="K30" s="133">
        <f>I30*K28</f>
        <v>2508000</v>
      </c>
      <c r="L30" s="134">
        <f>L79</f>
        <v>55500</v>
      </c>
      <c r="M30" s="135"/>
      <c r="N30" s="136">
        <f>L30*N28</f>
        <v>0</v>
      </c>
      <c r="O30" s="134">
        <f>O79</f>
        <v>48500</v>
      </c>
      <c r="P30" s="135"/>
      <c r="Q30" s="216">
        <f>O30*Q28</f>
        <v>4859700</v>
      </c>
      <c r="R30" s="401"/>
      <c r="S30" s="416">
        <v>53000</v>
      </c>
      <c r="T30" s="411"/>
      <c r="U30" s="183">
        <f>S30*U28</f>
        <v>0</v>
      </c>
      <c r="V30" s="134">
        <f>V79</f>
        <v>53000</v>
      </c>
      <c r="W30" s="135"/>
      <c r="X30" s="136">
        <f>V30*X28</f>
        <v>0</v>
      </c>
      <c r="Y30" s="139">
        <v>59000</v>
      </c>
      <c r="Z30" s="138"/>
      <c r="AA30" s="138">
        <f>Y30*AA28</f>
        <v>0</v>
      </c>
      <c r="AB30" s="134">
        <f>AB79</f>
        <v>60500</v>
      </c>
      <c r="AC30" s="135"/>
      <c r="AD30" s="136">
        <f>AB30*AD28</f>
        <v>0</v>
      </c>
      <c r="AE30" s="134">
        <f>AE79</f>
        <v>62500</v>
      </c>
      <c r="AF30" s="135"/>
      <c r="AG30" s="136">
        <f>AE30*AG28</f>
        <v>0</v>
      </c>
      <c r="AH30" s="178">
        <v>43500</v>
      </c>
      <c r="AI30" s="179"/>
      <c r="AJ30" s="180">
        <f>AH30*AJ28</f>
        <v>0</v>
      </c>
      <c r="AK30" s="178">
        <v>44000</v>
      </c>
      <c r="AL30" s="179"/>
      <c r="AM30" s="185">
        <f>AK30*AM28</f>
        <v>0</v>
      </c>
    </row>
    <row r="31" spans="1:39" ht="15" customHeight="1">
      <c r="A31" s="141"/>
      <c r="B31" s="188" t="s">
        <v>38</v>
      </c>
      <c r="C31" s="188"/>
      <c r="D31" s="189" t="s">
        <v>55</v>
      </c>
      <c r="E31" s="187" t="s">
        <v>38</v>
      </c>
      <c r="F31" s="188"/>
      <c r="G31" s="189" t="s">
        <v>55</v>
      </c>
      <c r="H31" s="189" t="s">
        <v>55</v>
      </c>
      <c r="I31" s="187" t="s">
        <v>38</v>
      </c>
      <c r="J31" s="188"/>
      <c r="K31" s="189" t="s">
        <v>55</v>
      </c>
      <c r="L31" s="197" t="s">
        <v>13</v>
      </c>
      <c r="M31" s="198"/>
      <c r="N31" s="217" t="s">
        <v>55</v>
      </c>
      <c r="O31" s="197" t="s">
        <v>13</v>
      </c>
      <c r="P31" s="198"/>
      <c r="Q31" s="218" t="s">
        <v>55</v>
      </c>
      <c r="R31" s="402"/>
      <c r="S31" s="232" t="s">
        <v>38</v>
      </c>
      <c r="T31" s="202"/>
      <c r="U31" s="226" t="s">
        <v>55</v>
      </c>
      <c r="V31" s="197" t="s">
        <v>13</v>
      </c>
      <c r="W31" s="198"/>
      <c r="X31" s="217" t="s">
        <v>55</v>
      </c>
      <c r="Y31" s="193" t="s">
        <v>16</v>
      </c>
      <c r="Z31" s="194"/>
      <c r="AA31" s="225" t="s">
        <v>55</v>
      </c>
      <c r="AB31" s="197" t="s">
        <v>13</v>
      </c>
      <c r="AC31" s="198"/>
      <c r="AD31" s="199" t="s">
        <v>55</v>
      </c>
      <c r="AE31" s="197" t="s">
        <v>13</v>
      </c>
      <c r="AF31" s="198"/>
      <c r="AG31" s="199" t="s">
        <v>55</v>
      </c>
      <c r="AH31" s="190" t="s">
        <v>38</v>
      </c>
      <c r="AI31" s="191"/>
      <c r="AJ31" s="196" t="s">
        <v>55</v>
      </c>
      <c r="AK31" s="190" t="s">
        <v>38</v>
      </c>
      <c r="AL31" s="191"/>
      <c r="AM31" s="204" t="s">
        <v>55</v>
      </c>
    </row>
    <row r="32" spans="1:39" ht="15.75" customHeight="1">
      <c r="A32" s="205">
        <v>9</v>
      </c>
      <c r="B32" s="233">
        <v>36</v>
      </c>
      <c r="C32" s="155" t="s">
        <v>52</v>
      </c>
      <c r="D32" s="234">
        <f>D36</f>
        <v>0</v>
      </c>
      <c r="E32" s="150">
        <v>37</v>
      </c>
      <c r="F32" s="151" t="s">
        <v>53</v>
      </c>
      <c r="G32" s="152">
        <v>66.900000000000006</v>
      </c>
      <c r="H32" s="153">
        <v>66.900000000000006</v>
      </c>
      <c r="I32" s="150">
        <v>38</v>
      </c>
      <c r="J32" s="151" t="s">
        <v>53</v>
      </c>
      <c r="K32" s="152">
        <v>66</v>
      </c>
      <c r="L32" s="160">
        <v>39</v>
      </c>
      <c r="M32" s="161" t="s">
        <v>53</v>
      </c>
      <c r="N32" s="162">
        <f>N36</f>
        <v>0</v>
      </c>
      <c r="O32" s="150">
        <v>40</v>
      </c>
      <c r="P32" s="151" t="s">
        <v>54</v>
      </c>
      <c r="Q32" s="235">
        <v>100.2</v>
      </c>
      <c r="R32" s="400">
        <v>9</v>
      </c>
      <c r="S32" s="236">
        <v>120</v>
      </c>
      <c r="T32" s="155" t="s">
        <v>52</v>
      </c>
      <c r="U32" s="234">
        <f>U40</f>
        <v>0</v>
      </c>
      <c r="V32" s="160">
        <v>121</v>
      </c>
      <c r="W32" s="161" t="s">
        <v>53</v>
      </c>
      <c r="X32" s="162">
        <f>X36</f>
        <v>0</v>
      </c>
      <c r="Y32" s="150">
        <v>122</v>
      </c>
      <c r="Z32" s="151" t="s">
        <v>52</v>
      </c>
      <c r="AA32" s="153">
        <f>AA36</f>
        <v>0</v>
      </c>
      <c r="AB32" s="160">
        <v>123</v>
      </c>
      <c r="AC32" s="161" t="s">
        <v>52</v>
      </c>
      <c r="AD32" s="162">
        <f>AD28</f>
        <v>0</v>
      </c>
      <c r="AE32" s="154">
        <v>124</v>
      </c>
      <c r="AF32" s="155" t="s">
        <v>52</v>
      </c>
      <c r="AG32" s="156">
        <f>AG36</f>
        <v>0</v>
      </c>
      <c r="AH32" s="150">
        <v>125</v>
      </c>
      <c r="AI32" s="151" t="s">
        <v>52</v>
      </c>
      <c r="AJ32" s="152">
        <v>45.7</v>
      </c>
      <c r="AK32" s="154">
        <v>126</v>
      </c>
      <c r="AL32" s="155" t="s">
        <v>52</v>
      </c>
      <c r="AM32" s="167">
        <f>AM36</f>
        <v>0</v>
      </c>
    </row>
    <row r="33" spans="1:39" ht="15.75" customHeight="1">
      <c r="A33" s="120"/>
      <c r="B33" s="170"/>
      <c r="C33" s="170"/>
      <c r="D33" s="170"/>
      <c r="E33" s="122"/>
      <c r="F33" s="121"/>
      <c r="G33" s="123"/>
      <c r="H33" s="121"/>
      <c r="I33" s="122"/>
      <c r="J33" s="121"/>
      <c r="K33" s="123"/>
      <c r="L33" s="124"/>
      <c r="M33" s="125"/>
      <c r="N33" s="126"/>
      <c r="O33" s="122"/>
      <c r="P33" s="121"/>
      <c r="Q33" s="127"/>
      <c r="R33" s="401"/>
      <c r="S33" s="414"/>
      <c r="T33" s="411"/>
      <c r="U33" s="411"/>
      <c r="V33" s="124"/>
      <c r="W33" s="125"/>
      <c r="X33" s="126"/>
      <c r="Y33" s="122"/>
      <c r="Z33" s="121"/>
      <c r="AA33" s="121"/>
      <c r="AB33" s="124"/>
      <c r="AC33" s="125"/>
      <c r="AD33" s="126"/>
      <c r="AE33" s="169"/>
      <c r="AF33" s="170"/>
      <c r="AG33" s="171"/>
      <c r="AH33" s="410"/>
      <c r="AI33" s="411"/>
      <c r="AJ33" s="412"/>
      <c r="AK33" s="169"/>
      <c r="AL33" s="170"/>
      <c r="AM33" s="177"/>
    </row>
    <row r="34" spans="1:39" ht="15.75" customHeight="1">
      <c r="A34" s="120"/>
      <c r="B34" s="179">
        <v>35500</v>
      </c>
      <c r="C34" s="179"/>
      <c r="D34" s="179">
        <f>B34*D32</f>
        <v>0</v>
      </c>
      <c r="E34" s="132">
        <v>37500</v>
      </c>
      <c r="F34" s="131"/>
      <c r="G34" s="133">
        <f>G32*E34</f>
        <v>2508750</v>
      </c>
      <c r="H34" s="131">
        <f>H32*E34</f>
        <v>2508750</v>
      </c>
      <c r="I34" s="132">
        <v>38000</v>
      </c>
      <c r="J34" s="131"/>
      <c r="K34" s="133">
        <f>I34*K32</f>
        <v>2508000</v>
      </c>
      <c r="L34" s="134">
        <f>L79</f>
        <v>55500</v>
      </c>
      <c r="M34" s="135"/>
      <c r="N34" s="136">
        <f>L34*N32</f>
        <v>0</v>
      </c>
      <c r="O34" s="132">
        <v>36500</v>
      </c>
      <c r="P34" s="131"/>
      <c r="Q34" s="137">
        <f>O34*Q32</f>
        <v>3657300</v>
      </c>
      <c r="R34" s="401"/>
      <c r="S34" s="415">
        <v>40500</v>
      </c>
      <c r="T34" s="411"/>
      <c r="U34" s="179">
        <f>S34*U32</f>
        <v>0</v>
      </c>
      <c r="V34" s="134">
        <f>V79</f>
        <v>53000</v>
      </c>
      <c r="W34" s="135"/>
      <c r="X34" s="136">
        <f>V34*X32</f>
        <v>0</v>
      </c>
      <c r="Y34" s="132">
        <v>36500</v>
      </c>
      <c r="Z34" s="131"/>
      <c r="AA34" s="131">
        <f>Y34*AA32</f>
        <v>0</v>
      </c>
      <c r="AB34" s="134">
        <f>AB79</f>
        <v>60500</v>
      </c>
      <c r="AC34" s="135"/>
      <c r="AD34" s="136">
        <f>AB34*AD32</f>
        <v>0</v>
      </c>
      <c r="AE34" s="178">
        <v>39500</v>
      </c>
      <c r="AF34" s="179"/>
      <c r="AG34" s="180">
        <f>AE34*AG32</f>
        <v>0</v>
      </c>
      <c r="AH34" s="413">
        <v>39000</v>
      </c>
      <c r="AI34" s="411"/>
      <c r="AJ34" s="133">
        <f>AH34*AJ32</f>
        <v>1782300</v>
      </c>
      <c r="AK34" s="178">
        <v>42000</v>
      </c>
      <c r="AL34" s="179"/>
      <c r="AM34" s="185">
        <f>AK34*AM32</f>
        <v>0</v>
      </c>
    </row>
    <row r="35" spans="1:39" ht="15.75" customHeight="1">
      <c r="A35" s="141"/>
      <c r="B35" s="191" t="s">
        <v>38</v>
      </c>
      <c r="C35" s="191"/>
      <c r="D35" s="192" t="s">
        <v>55</v>
      </c>
      <c r="E35" s="187" t="s">
        <v>38</v>
      </c>
      <c r="F35" s="188"/>
      <c r="G35" s="189" t="s">
        <v>55</v>
      </c>
      <c r="H35" s="189" t="s">
        <v>55</v>
      </c>
      <c r="I35" s="187" t="s">
        <v>38</v>
      </c>
      <c r="J35" s="188"/>
      <c r="K35" s="189"/>
      <c r="L35" s="197" t="s">
        <v>13</v>
      </c>
      <c r="M35" s="198"/>
      <c r="N35" s="217"/>
      <c r="O35" s="187" t="s">
        <v>38</v>
      </c>
      <c r="P35" s="188"/>
      <c r="Q35" s="237" t="s">
        <v>55</v>
      </c>
      <c r="R35" s="402"/>
      <c r="S35" s="238" t="s">
        <v>38</v>
      </c>
      <c r="T35" s="191"/>
      <c r="U35" s="192" t="s">
        <v>55</v>
      </c>
      <c r="V35" s="197" t="s">
        <v>13</v>
      </c>
      <c r="W35" s="198"/>
      <c r="X35" s="217" t="s">
        <v>55</v>
      </c>
      <c r="Y35" s="187" t="s">
        <v>38</v>
      </c>
      <c r="Z35" s="188"/>
      <c r="AA35" s="189" t="s">
        <v>55</v>
      </c>
      <c r="AB35" s="197" t="s">
        <v>13</v>
      </c>
      <c r="AC35" s="198"/>
      <c r="AD35" s="199" t="s">
        <v>55</v>
      </c>
      <c r="AE35" s="190" t="s">
        <v>38</v>
      </c>
      <c r="AF35" s="191"/>
      <c r="AG35" s="196" t="s">
        <v>55</v>
      </c>
      <c r="AH35" s="187" t="s">
        <v>38</v>
      </c>
      <c r="AI35" s="188"/>
      <c r="AJ35" s="189" t="s">
        <v>55</v>
      </c>
      <c r="AK35" s="190" t="s">
        <v>38</v>
      </c>
      <c r="AL35" s="191"/>
      <c r="AM35" s="204" t="s">
        <v>55</v>
      </c>
    </row>
    <row r="36" spans="1:39" ht="15.75" customHeight="1">
      <c r="A36" s="205">
        <v>8</v>
      </c>
      <c r="B36" s="233">
        <v>31</v>
      </c>
      <c r="C36" s="155" t="s">
        <v>52</v>
      </c>
      <c r="D36" s="234">
        <f>D40</f>
        <v>0</v>
      </c>
      <c r="E36" s="150">
        <v>32</v>
      </c>
      <c r="F36" s="151" t="s">
        <v>53</v>
      </c>
      <c r="G36" s="152">
        <v>66.900000000000006</v>
      </c>
      <c r="H36" s="153">
        <v>66.900000000000006</v>
      </c>
      <c r="I36" s="154">
        <v>33</v>
      </c>
      <c r="J36" s="155" t="s">
        <v>53</v>
      </c>
      <c r="K36" s="156">
        <f>K40</f>
        <v>0</v>
      </c>
      <c r="L36" s="160">
        <v>34</v>
      </c>
      <c r="M36" s="161" t="s">
        <v>53</v>
      </c>
      <c r="N36" s="162">
        <f>N40</f>
        <v>0</v>
      </c>
      <c r="O36" s="160">
        <v>35</v>
      </c>
      <c r="P36" s="161" t="s">
        <v>54</v>
      </c>
      <c r="Q36" s="220">
        <v>100.2</v>
      </c>
      <c r="R36" s="400">
        <v>8</v>
      </c>
      <c r="S36" s="239">
        <v>113</v>
      </c>
      <c r="T36" s="151" t="s">
        <v>52</v>
      </c>
      <c r="U36" s="153">
        <v>46</v>
      </c>
      <c r="V36" s="160">
        <v>114</v>
      </c>
      <c r="W36" s="161" t="s">
        <v>53</v>
      </c>
      <c r="X36" s="162">
        <f>X44</f>
        <v>0</v>
      </c>
      <c r="Y36" s="157">
        <v>115</v>
      </c>
      <c r="Z36" s="158" t="s">
        <v>52</v>
      </c>
      <c r="AA36" s="222">
        <f>AA40</f>
        <v>0</v>
      </c>
      <c r="AB36" s="150">
        <v>116</v>
      </c>
      <c r="AC36" s="151" t="s">
        <v>52</v>
      </c>
      <c r="AD36" s="152">
        <v>42.4</v>
      </c>
      <c r="AE36" s="154">
        <v>117</v>
      </c>
      <c r="AF36" s="155" t="s">
        <v>52</v>
      </c>
      <c r="AG36" s="156">
        <f>AG44</f>
        <v>0</v>
      </c>
      <c r="AH36" s="150">
        <v>118</v>
      </c>
      <c r="AI36" s="151" t="s">
        <v>52</v>
      </c>
      <c r="AJ36" s="152">
        <v>45.7</v>
      </c>
      <c r="AK36" s="157">
        <v>119</v>
      </c>
      <c r="AL36" s="158" t="s">
        <v>52</v>
      </c>
      <c r="AM36" s="240">
        <f>AM40</f>
        <v>0</v>
      </c>
    </row>
    <row r="37" spans="1:39" ht="15.75" customHeight="1">
      <c r="A37" s="120"/>
      <c r="B37" s="170"/>
      <c r="C37" s="170"/>
      <c r="D37" s="170"/>
      <c r="E37" s="122"/>
      <c r="F37" s="121"/>
      <c r="G37" s="123"/>
      <c r="H37" s="121"/>
      <c r="I37" s="169"/>
      <c r="J37" s="170"/>
      <c r="K37" s="171"/>
      <c r="L37" s="124"/>
      <c r="M37" s="125"/>
      <c r="N37" s="126"/>
      <c r="O37" s="124"/>
      <c r="P37" s="125"/>
      <c r="Q37" s="215"/>
      <c r="R37" s="401"/>
      <c r="S37" s="441"/>
      <c r="T37" s="411"/>
      <c r="U37" s="411"/>
      <c r="V37" s="124"/>
      <c r="W37" s="125"/>
      <c r="X37" s="126"/>
      <c r="Y37" s="128"/>
      <c r="Z37" s="129"/>
      <c r="AA37" s="129"/>
      <c r="AB37" s="410"/>
      <c r="AC37" s="411"/>
      <c r="AD37" s="412"/>
      <c r="AE37" s="169"/>
      <c r="AF37" s="170"/>
      <c r="AG37" s="171"/>
      <c r="AH37" s="410"/>
      <c r="AI37" s="411"/>
      <c r="AJ37" s="412"/>
      <c r="AK37" s="128"/>
      <c r="AL37" s="129"/>
      <c r="AM37" s="130"/>
    </row>
    <row r="38" spans="1:39" ht="15.75" customHeight="1">
      <c r="A38" s="120"/>
      <c r="B38" s="179">
        <v>36000</v>
      </c>
      <c r="C38" s="179"/>
      <c r="D38" s="179">
        <f>B38*D36</f>
        <v>0</v>
      </c>
      <c r="E38" s="132">
        <v>38000</v>
      </c>
      <c r="F38" s="131"/>
      <c r="G38" s="133">
        <f>G36*E38</f>
        <v>2542200</v>
      </c>
      <c r="H38" s="131">
        <f>H36*E38</f>
        <v>2542200</v>
      </c>
      <c r="I38" s="178">
        <v>43750</v>
      </c>
      <c r="J38" s="179"/>
      <c r="K38" s="180">
        <f>I38*K36</f>
        <v>0</v>
      </c>
      <c r="L38" s="134">
        <f>L79</f>
        <v>55500</v>
      </c>
      <c r="M38" s="135"/>
      <c r="N38" s="136">
        <f>L38*N36</f>
        <v>0</v>
      </c>
      <c r="O38" s="134">
        <f>O79</f>
        <v>48500</v>
      </c>
      <c r="P38" s="135"/>
      <c r="Q38" s="216">
        <f>O38*Q36</f>
        <v>4859700</v>
      </c>
      <c r="R38" s="401"/>
      <c r="S38" s="442">
        <f>[1]Прайс!P114</f>
        <v>0</v>
      </c>
      <c r="T38" s="411"/>
      <c r="U38" s="131">
        <f>S38*U36</f>
        <v>0</v>
      </c>
      <c r="V38" s="134">
        <f>V79</f>
        <v>53000</v>
      </c>
      <c r="W38" s="135"/>
      <c r="X38" s="136">
        <f>V38*X36</f>
        <v>0</v>
      </c>
      <c r="Y38" s="139">
        <v>55500</v>
      </c>
      <c r="Z38" s="138"/>
      <c r="AA38" s="138">
        <f>Y38*AA36</f>
        <v>0</v>
      </c>
      <c r="AB38" s="413">
        <v>38000</v>
      </c>
      <c r="AC38" s="411"/>
      <c r="AD38" s="133">
        <f>AB38*AD36</f>
        <v>1611200</v>
      </c>
      <c r="AE38" s="178">
        <v>39000</v>
      </c>
      <c r="AF38" s="179"/>
      <c r="AG38" s="180">
        <f>AE38*AG36</f>
        <v>0</v>
      </c>
      <c r="AH38" s="413">
        <v>39000</v>
      </c>
      <c r="AI38" s="411"/>
      <c r="AJ38" s="133">
        <f>AH38*AJ36</f>
        <v>1782300</v>
      </c>
      <c r="AK38" s="139">
        <v>55000</v>
      </c>
      <c r="AL38" s="138"/>
      <c r="AM38" s="140">
        <f>AK38*AM36</f>
        <v>0</v>
      </c>
    </row>
    <row r="39" spans="1:39" ht="15.75" customHeight="1">
      <c r="A39" s="141"/>
      <c r="B39" s="191" t="s">
        <v>38</v>
      </c>
      <c r="C39" s="191"/>
      <c r="D39" s="192" t="s">
        <v>55</v>
      </c>
      <c r="E39" s="187" t="s">
        <v>38</v>
      </c>
      <c r="F39" s="188"/>
      <c r="G39" s="189" t="s">
        <v>55</v>
      </c>
      <c r="H39" s="189" t="s">
        <v>55</v>
      </c>
      <c r="I39" s="190" t="s">
        <v>38</v>
      </c>
      <c r="J39" s="191"/>
      <c r="K39" s="192" t="s">
        <v>55</v>
      </c>
      <c r="L39" s="197" t="s">
        <v>13</v>
      </c>
      <c r="M39" s="198"/>
      <c r="N39" s="217" t="s">
        <v>55</v>
      </c>
      <c r="O39" s="197" t="s">
        <v>13</v>
      </c>
      <c r="P39" s="198"/>
      <c r="Q39" s="218" t="s">
        <v>55</v>
      </c>
      <c r="R39" s="402"/>
      <c r="S39" s="241" t="s">
        <v>38</v>
      </c>
      <c r="T39" s="188"/>
      <c r="U39" s="189" t="s">
        <v>55</v>
      </c>
      <c r="V39" s="197" t="s">
        <v>13</v>
      </c>
      <c r="W39" s="198"/>
      <c r="X39" s="217" t="s">
        <v>55</v>
      </c>
      <c r="Y39" s="193" t="s">
        <v>16</v>
      </c>
      <c r="Z39" s="194"/>
      <c r="AA39" s="225" t="s">
        <v>55</v>
      </c>
      <c r="AB39" s="187" t="s">
        <v>38</v>
      </c>
      <c r="AC39" s="188"/>
      <c r="AD39" s="242" t="s">
        <v>55</v>
      </c>
      <c r="AE39" s="190" t="s">
        <v>38</v>
      </c>
      <c r="AF39" s="191"/>
      <c r="AG39" s="196" t="s">
        <v>55</v>
      </c>
      <c r="AH39" s="187" t="s">
        <v>38</v>
      </c>
      <c r="AI39" s="188"/>
      <c r="AJ39" s="189" t="s">
        <v>55</v>
      </c>
      <c r="AK39" s="193" t="s">
        <v>16</v>
      </c>
      <c r="AL39" s="194"/>
      <c r="AM39" s="243" t="s">
        <v>55</v>
      </c>
    </row>
    <row r="40" spans="1:39" ht="15.75" customHeight="1">
      <c r="A40" s="205">
        <v>7</v>
      </c>
      <c r="B40" s="244">
        <v>26</v>
      </c>
      <c r="C40" s="158" t="s">
        <v>52</v>
      </c>
      <c r="D40" s="222">
        <f>D44</f>
        <v>0</v>
      </c>
      <c r="E40" s="150">
        <v>27</v>
      </c>
      <c r="F40" s="151" t="s">
        <v>53</v>
      </c>
      <c r="G40" s="152">
        <v>66.900000000000006</v>
      </c>
      <c r="H40" s="153">
        <v>66.900000000000006</v>
      </c>
      <c r="I40" s="160">
        <v>28</v>
      </c>
      <c r="J40" s="161" t="s">
        <v>53</v>
      </c>
      <c r="K40" s="162">
        <f>K44</f>
        <v>0</v>
      </c>
      <c r="L40" s="160">
        <v>29</v>
      </c>
      <c r="M40" s="161" t="s">
        <v>53</v>
      </c>
      <c r="N40" s="162">
        <f>N44</f>
        <v>0</v>
      </c>
      <c r="O40" s="160">
        <v>30</v>
      </c>
      <c r="P40" s="161" t="s">
        <v>54</v>
      </c>
      <c r="Q40" s="220">
        <v>100.2</v>
      </c>
      <c r="R40" s="400">
        <v>7</v>
      </c>
      <c r="S40" s="236">
        <v>106</v>
      </c>
      <c r="T40" s="155" t="s">
        <v>52</v>
      </c>
      <c r="U40" s="234">
        <f>U44</f>
        <v>0</v>
      </c>
      <c r="V40" s="150">
        <v>107</v>
      </c>
      <c r="W40" s="151" t="s">
        <v>53</v>
      </c>
      <c r="X40" s="152">
        <v>72.900000000000006</v>
      </c>
      <c r="Y40" s="154">
        <v>108</v>
      </c>
      <c r="Z40" s="155" t="s">
        <v>52</v>
      </c>
      <c r="AA40" s="234">
        <f>AA44</f>
        <v>0</v>
      </c>
      <c r="AB40" s="154">
        <v>109</v>
      </c>
      <c r="AC40" s="155" t="s">
        <v>52</v>
      </c>
      <c r="AD40" s="156">
        <f>AD32</f>
        <v>0</v>
      </c>
      <c r="AE40" s="219">
        <v>110</v>
      </c>
      <c r="AF40" s="151" t="s">
        <v>52</v>
      </c>
      <c r="AG40" s="152">
        <v>43.5</v>
      </c>
      <c r="AH40" s="219">
        <v>111</v>
      </c>
      <c r="AI40" s="151" t="s">
        <v>52</v>
      </c>
      <c r="AJ40" s="152">
        <v>45.7</v>
      </c>
      <c r="AK40" s="154">
        <v>112</v>
      </c>
      <c r="AL40" s="155" t="s">
        <v>52</v>
      </c>
      <c r="AM40" s="167">
        <f>AM44</f>
        <v>0</v>
      </c>
    </row>
    <row r="41" spans="1:39" ht="15.75" customHeight="1">
      <c r="A41" s="120"/>
      <c r="B41" s="129"/>
      <c r="C41" s="129"/>
      <c r="D41" s="129"/>
      <c r="E41" s="122"/>
      <c r="F41" s="121"/>
      <c r="G41" s="123"/>
      <c r="H41" s="121"/>
      <c r="I41" s="124"/>
      <c r="J41" s="125"/>
      <c r="K41" s="126"/>
      <c r="L41" s="124"/>
      <c r="M41" s="125"/>
      <c r="N41" s="126"/>
      <c r="O41" s="124"/>
      <c r="P41" s="125"/>
      <c r="Q41" s="215"/>
      <c r="R41" s="401"/>
      <c r="S41" s="414"/>
      <c r="T41" s="411"/>
      <c r="U41" s="411"/>
      <c r="V41" s="410"/>
      <c r="W41" s="411"/>
      <c r="X41" s="412"/>
      <c r="Y41" s="169"/>
      <c r="Z41" s="170"/>
      <c r="AA41" s="170"/>
      <c r="AB41" s="169"/>
      <c r="AC41" s="170"/>
      <c r="AD41" s="171"/>
      <c r="AE41" s="419"/>
      <c r="AF41" s="411"/>
      <c r="AG41" s="412"/>
      <c r="AH41" s="419"/>
      <c r="AI41" s="411"/>
      <c r="AJ41" s="412"/>
      <c r="AK41" s="169"/>
      <c r="AL41" s="170"/>
      <c r="AM41" s="177"/>
    </row>
    <row r="42" spans="1:39" ht="15.75" customHeight="1">
      <c r="A42" s="120"/>
      <c r="B42" s="138">
        <f>B79</f>
        <v>52500</v>
      </c>
      <c r="C42" s="138"/>
      <c r="D42" s="138">
        <f>B42*D40</f>
        <v>0</v>
      </c>
      <c r="E42" s="132">
        <v>40000</v>
      </c>
      <c r="F42" s="131"/>
      <c r="G42" s="133">
        <f>G40*E42</f>
        <v>2676000</v>
      </c>
      <c r="H42" s="131">
        <f>H40*E42</f>
        <v>2676000</v>
      </c>
      <c r="I42" s="134">
        <f>I79</f>
        <v>56000</v>
      </c>
      <c r="J42" s="135"/>
      <c r="K42" s="136">
        <f>I42*K40</f>
        <v>0</v>
      </c>
      <c r="L42" s="134">
        <f>L79</f>
        <v>55500</v>
      </c>
      <c r="M42" s="135"/>
      <c r="N42" s="136">
        <f>L42*N40</f>
        <v>0</v>
      </c>
      <c r="O42" s="134">
        <f>O79</f>
        <v>48500</v>
      </c>
      <c r="P42" s="135"/>
      <c r="Q42" s="216">
        <f>O42*Q40</f>
        <v>4859700</v>
      </c>
      <c r="R42" s="401"/>
      <c r="S42" s="415">
        <v>37500</v>
      </c>
      <c r="T42" s="411"/>
      <c r="U42" s="179">
        <f>S42*U40</f>
        <v>0</v>
      </c>
      <c r="V42" s="413">
        <f>[1]Прайс!P108</f>
        <v>0</v>
      </c>
      <c r="W42" s="411"/>
      <c r="X42" s="133">
        <f>V42*X40</f>
        <v>0</v>
      </c>
      <c r="Y42" s="178">
        <v>42000</v>
      </c>
      <c r="Z42" s="179"/>
      <c r="AA42" s="179">
        <f>Y42*AA40</f>
        <v>0</v>
      </c>
      <c r="AB42" s="178">
        <v>42000</v>
      </c>
      <c r="AC42" s="179"/>
      <c r="AD42" s="180">
        <f>AB42*AD40</f>
        <v>0</v>
      </c>
      <c r="AE42" s="420">
        <v>39000</v>
      </c>
      <c r="AF42" s="411"/>
      <c r="AG42" s="133">
        <f>AE42*AG40</f>
        <v>1696500</v>
      </c>
      <c r="AH42" s="413">
        <v>39000</v>
      </c>
      <c r="AI42" s="411"/>
      <c r="AJ42" s="133">
        <f>AH42*AJ40</f>
        <v>1782300</v>
      </c>
      <c r="AK42" s="178">
        <v>34500</v>
      </c>
      <c r="AL42" s="179"/>
      <c r="AM42" s="185">
        <f>AK42*AM40</f>
        <v>0</v>
      </c>
    </row>
    <row r="43" spans="1:39" ht="15.75" customHeight="1">
      <c r="A43" s="141"/>
      <c r="B43" s="194" t="s">
        <v>56</v>
      </c>
      <c r="C43" s="194"/>
      <c r="D43" s="225" t="s">
        <v>55</v>
      </c>
      <c r="E43" s="187" t="s">
        <v>38</v>
      </c>
      <c r="F43" s="188"/>
      <c r="G43" s="189" t="s">
        <v>55</v>
      </c>
      <c r="H43" s="189" t="s">
        <v>55</v>
      </c>
      <c r="I43" s="197" t="s">
        <v>13</v>
      </c>
      <c r="J43" s="198"/>
      <c r="K43" s="217" t="s">
        <v>55</v>
      </c>
      <c r="L43" s="197" t="s">
        <v>13</v>
      </c>
      <c r="M43" s="198"/>
      <c r="N43" s="217" t="s">
        <v>55</v>
      </c>
      <c r="O43" s="197" t="s">
        <v>13</v>
      </c>
      <c r="P43" s="198"/>
      <c r="Q43" s="218" t="s">
        <v>55</v>
      </c>
      <c r="R43" s="402"/>
      <c r="S43" s="238" t="s">
        <v>38</v>
      </c>
      <c r="T43" s="191"/>
      <c r="U43" s="192" t="s">
        <v>55</v>
      </c>
      <c r="V43" s="187" t="s">
        <v>38</v>
      </c>
      <c r="W43" s="188"/>
      <c r="X43" s="189" t="s">
        <v>55</v>
      </c>
      <c r="Y43" s="190" t="s">
        <v>38</v>
      </c>
      <c r="Z43" s="191"/>
      <c r="AA43" s="192" t="s">
        <v>55</v>
      </c>
      <c r="AB43" s="190" t="s">
        <v>38</v>
      </c>
      <c r="AC43" s="191"/>
      <c r="AD43" s="196" t="s">
        <v>55</v>
      </c>
      <c r="AE43" s="188" t="s">
        <v>38</v>
      </c>
      <c r="AF43" s="188"/>
      <c r="AG43" s="189" t="s">
        <v>55</v>
      </c>
      <c r="AH43" s="187" t="s">
        <v>38</v>
      </c>
      <c r="AI43" s="188"/>
      <c r="AJ43" s="189" t="s">
        <v>55</v>
      </c>
      <c r="AK43" s="190" t="s">
        <v>38</v>
      </c>
      <c r="AL43" s="191"/>
      <c r="AM43" s="204" t="s">
        <v>55</v>
      </c>
    </row>
    <row r="44" spans="1:39" ht="15.75" customHeight="1">
      <c r="A44" s="205">
        <v>6</v>
      </c>
      <c r="B44" s="233">
        <v>21</v>
      </c>
      <c r="C44" s="155" t="s">
        <v>52</v>
      </c>
      <c r="D44" s="234">
        <f>D56</f>
        <v>0</v>
      </c>
      <c r="E44" s="154">
        <v>22</v>
      </c>
      <c r="F44" s="155" t="s">
        <v>53</v>
      </c>
      <c r="G44" s="156">
        <f>[1]Прайс!O23</f>
        <v>0</v>
      </c>
      <c r="H44" s="234">
        <v>68.8</v>
      </c>
      <c r="I44" s="160">
        <v>23</v>
      </c>
      <c r="J44" s="161" t="s">
        <v>53</v>
      </c>
      <c r="K44" s="162">
        <f>K48</f>
        <v>0</v>
      </c>
      <c r="L44" s="160">
        <v>24</v>
      </c>
      <c r="M44" s="161" t="s">
        <v>53</v>
      </c>
      <c r="N44" s="162">
        <f>N48</f>
        <v>0</v>
      </c>
      <c r="O44" s="160">
        <v>25</v>
      </c>
      <c r="P44" s="161" t="s">
        <v>54</v>
      </c>
      <c r="Q44" s="220">
        <v>100.2</v>
      </c>
      <c r="R44" s="400">
        <v>6</v>
      </c>
      <c r="S44" s="236">
        <v>99</v>
      </c>
      <c r="T44" s="155" t="s">
        <v>52</v>
      </c>
      <c r="U44" s="234">
        <f>U48</f>
        <v>0</v>
      </c>
      <c r="V44" s="160">
        <v>100</v>
      </c>
      <c r="W44" s="161" t="s">
        <v>53</v>
      </c>
      <c r="X44" s="162">
        <f>X48</f>
        <v>0</v>
      </c>
      <c r="Y44" s="154">
        <v>101</v>
      </c>
      <c r="Z44" s="155" t="s">
        <v>52</v>
      </c>
      <c r="AA44" s="234">
        <f>AA52</f>
        <v>0</v>
      </c>
      <c r="AB44" s="160">
        <v>102</v>
      </c>
      <c r="AC44" s="161" t="s">
        <v>52</v>
      </c>
      <c r="AD44" s="162">
        <f>AD40</f>
        <v>0</v>
      </c>
      <c r="AE44" s="154">
        <v>103</v>
      </c>
      <c r="AF44" s="155" t="s">
        <v>52</v>
      </c>
      <c r="AG44" s="156">
        <f>AG48</f>
        <v>0</v>
      </c>
      <c r="AH44" s="164">
        <v>104</v>
      </c>
      <c r="AI44" s="165" t="s">
        <v>52</v>
      </c>
      <c r="AJ44" s="166">
        <f>AJ48</f>
        <v>0</v>
      </c>
      <c r="AK44" s="157">
        <v>105</v>
      </c>
      <c r="AL44" s="158" t="s">
        <v>52</v>
      </c>
      <c r="AM44" s="240">
        <f>AM48</f>
        <v>0</v>
      </c>
    </row>
    <row r="45" spans="1:39" ht="15.75" customHeight="1">
      <c r="A45" s="120"/>
      <c r="B45" s="170"/>
      <c r="C45" s="170"/>
      <c r="D45" s="170"/>
      <c r="E45" s="169"/>
      <c r="F45" s="170"/>
      <c r="G45" s="171"/>
      <c r="H45" s="170"/>
      <c r="I45" s="124"/>
      <c r="J45" s="125"/>
      <c r="K45" s="126"/>
      <c r="L45" s="124"/>
      <c r="M45" s="125"/>
      <c r="N45" s="126"/>
      <c r="O45" s="124"/>
      <c r="P45" s="125"/>
      <c r="Q45" s="215"/>
      <c r="R45" s="401"/>
      <c r="S45" s="414"/>
      <c r="T45" s="411"/>
      <c r="U45" s="411"/>
      <c r="V45" s="124"/>
      <c r="W45" s="125"/>
      <c r="X45" s="126"/>
      <c r="Y45" s="169"/>
      <c r="Z45" s="170"/>
      <c r="AA45" s="170"/>
      <c r="AB45" s="124"/>
      <c r="AC45" s="125"/>
      <c r="AD45" s="126"/>
      <c r="AE45" s="169"/>
      <c r="AF45" s="170"/>
      <c r="AG45" s="171"/>
      <c r="AH45" s="174"/>
      <c r="AI45" s="175"/>
      <c r="AJ45" s="176"/>
      <c r="AK45" s="128"/>
      <c r="AL45" s="129"/>
      <c r="AM45" s="130"/>
    </row>
    <row r="46" spans="1:39" ht="15.75" customHeight="1">
      <c r="A46" s="120"/>
      <c r="B46" s="179">
        <v>42500</v>
      </c>
      <c r="C46" s="179"/>
      <c r="D46" s="179">
        <f>B46*D44</f>
        <v>0</v>
      </c>
      <c r="E46" s="178">
        <v>42750</v>
      </c>
      <c r="F46" s="179"/>
      <c r="G46" s="180">
        <f>G44*E46</f>
        <v>0</v>
      </c>
      <c r="H46" s="179">
        <f>H44*E46</f>
        <v>2941200</v>
      </c>
      <c r="I46" s="134">
        <f>I79</f>
        <v>56000</v>
      </c>
      <c r="J46" s="135"/>
      <c r="K46" s="136">
        <f>I46*K44</f>
        <v>0</v>
      </c>
      <c r="L46" s="134">
        <f>L79</f>
        <v>55500</v>
      </c>
      <c r="M46" s="135"/>
      <c r="N46" s="136">
        <f>L46*N44</f>
        <v>0</v>
      </c>
      <c r="O46" s="134">
        <f>O79</f>
        <v>48500</v>
      </c>
      <c r="P46" s="135"/>
      <c r="Q46" s="216">
        <f>O46*Q44</f>
        <v>4859700</v>
      </c>
      <c r="R46" s="401"/>
      <c r="S46" s="415">
        <v>38500</v>
      </c>
      <c r="T46" s="411"/>
      <c r="U46" s="179">
        <f>S46*U44</f>
        <v>0</v>
      </c>
      <c r="V46" s="134">
        <f>V79</f>
        <v>53000</v>
      </c>
      <c r="W46" s="135"/>
      <c r="X46" s="136">
        <f>V46*X44</f>
        <v>0</v>
      </c>
      <c r="Y46" s="178">
        <v>40500</v>
      </c>
      <c r="Z46" s="179"/>
      <c r="AA46" s="179">
        <f>Y46*AA44</f>
        <v>0</v>
      </c>
      <c r="AB46" s="134">
        <f>AB79</f>
        <v>60500</v>
      </c>
      <c r="AC46" s="135"/>
      <c r="AD46" s="136">
        <f>AB46*AD44</f>
        <v>0</v>
      </c>
      <c r="AE46" s="178">
        <v>39500</v>
      </c>
      <c r="AF46" s="179"/>
      <c r="AG46" s="180">
        <f>AE46*AG44</f>
        <v>0</v>
      </c>
      <c r="AH46" s="182">
        <v>44000</v>
      </c>
      <c r="AI46" s="183"/>
      <c r="AJ46" s="184">
        <f>AH46*AJ44</f>
        <v>0</v>
      </c>
      <c r="AK46" s="139">
        <v>56500</v>
      </c>
      <c r="AL46" s="138"/>
      <c r="AM46" s="140">
        <f>AK46*AM44</f>
        <v>0</v>
      </c>
    </row>
    <row r="47" spans="1:39" ht="15.75" customHeight="1">
      <c r="A47" s="141"/>
      <c r="B47" s="191" t="s">
        <v>38</v>
      </c>
      <c r="C47" s="191"/>
      <c r="D47" s="192" t="s">
        <v>55</v>
      </c>
      <c r="E47" s="190" t="s">
        <v>38</v>
      </c>
      <c r="F47" s="191"/>
      <c r="G47" s="192" t="s">
        <v>55</v>
      </c>
      <c r="H47" s="192" t="s">
        <v>55</v>
      </c>
      <c r="I47" s="197" t="s">
        <v>13</v>
      </c>
      <c r="J47" s="198"/>
      <c r="K47" s="217" t="s">
        <v>55</v>
      </c>
      <c r="L47" s="197" t="s">
        <v>13</v>
      </c>
      <c r="M47" s="198"/>
      <c r="N47" s="217" t="s">
        <v>55</v>
      </c>
      <c r="O47" s="197" t="s">
        <v>13</v>
      </c>
      <c r="P47" s="198"/>
      <c r="Q47" s="218" t="s">
        <v>55</v>
      </c>
      <c r="R47" s="402"/>
      <c r="S47" s="238" t="s">
        <v>38</v>
      </c>
      <c r="T47" s="191"/>
      <c r="U47" s="192" t="s">
        <v>55</v>
      </c>
      <c r="V47" s="197" t="s">
        <v>13</v>
      </c>
      <c r="W47" s="198"/>
      <c r="X47" s="217" t="s">
        <v>55</v>
      </c>
      <c r="Y47" s="190" t="s">
        <v>38</v>
      </c>
      <c r="Z47" s="191"/>
      <c r="AA47" s="192" t="s">
        <v>55</v>
      </c>
      <c r="AB47" s="197" t="s">
        <v>13</v>
      </c>
      <c r="AC47" s="198"/>
      <c r="AD47" s="199" t="s">
        <v>55</v>
      </c>
      <c r="AE47" s="190" t="s">
        <v>38</v>
      </c>
      <c r="AF47" s="191"/>
      <c r="AG47" s="196" t="s">
        <v>55</v>
      </c>
      <c r="AH47" s="201" t="s">
        <v>38</v>
      </c>
      <c r="AI47" s="202"/>
      <c r="AJ47" s="203" t="s">
        <v>55</v>
      </c>
      <c r="AK47" s="193" t="s">
        <v>16</v>
      </c>
      <c r="AL47" s="194"/>
      <c r="AM47" s="243" t="s">
        <v>55</v>
      </c>
    </row>
    <row r="48" spans="1:39" ht="15.75" customHeight="1">
      <c r="A48" s="205">
        <v>5</v>
      </c>
      <c r="B48" s="219">
        <v>16</v>
      </c>
      <c r="C48" s="151" t="s">
        <v>52</v>
      </c>
      <c r="D48" s="153">
        <v>43.4</v>
      </c>
      <c r="E48" s="154">
        <v>17</v>
      </c>
      <c r="F48" s="155" t="s">
        <v>57</v>
      </c>
      <c r="G48" s="156">
        <f>G44</f>
        <v>0</v>
      </c>
      <c r="H48" s="234">
        <v>68.8</v>
      </c>
      <c r="I48" s="160">
        <v>18</v>
      </c>
      <c r="J48" s="161" t="s">
        <v>53</v>
      </c>
      <c r="K48" s="162">
        <f>K52</f>
        <v>0</v>
      </c>
      <c r="L48" s="160">
        <v>19</v>
      </c>
      <c r="M48" s="161" t="s">
        <v>53</v>
      </c>
      <c r="N48" s="162">
        <f>N52</f>
        <v>0</v>
      </c>
      <c r="O48" s="160">
        <v>20</v>
      </c>
      <c r="P48" s="161" t="s">
        <v>54</v>
      </c>
      <c r="Q48" s="220">
        <v>100.2</v>
      </c>
      <c r="R48" s="400">
        <v>5</v>
      </c>
      <c r="S48" s="245">
        <v>92</v>
      </c>
      <c r="T48" s="161" t="s">
        <v>52</v>
      </c>
      <c r="U48" s="246">
        <f>U52</f>
        <v>0</v>
      </c>
      <c r="V48" s="160">
        <v>93</v>
      </c>
      <c r="W48" s="161" t="s">
        <v>53</v>
      </c>
      <c r="X48" s="162">
        <f>X52</f>
        <v>0</v>
      </c>
      <c r="Y48" s="219">
        <v>94</v>
      </c>
      <c r="Z48" s="151" t="s">
        <v>52</v>
      </c>
      <c r="AA48" s="153">
        <v>45.4</v>
      </c>
      <c r="AB48" s="160">
        <v>95</v>
      </c>
      <c r="AC48" s="161" t="s">
        <v>52</v>
      </c>
      <c r="AD48" s="162">
        <f>AD44</f>
        <v>0</v>
      </c>
      <c r="AE48" s="154">
        <v>96</v>
      </c>
      <c r="AF48" s="155" t="s">
        <v>52</v>
      </c>
      <c r="AG48" s="156">
        <f>AG52</f>
        <v>0</v>
      </c>
      <c r="AH48" s="154">
        <v>97</v>
      </c>
      <c r="AI48" s="155" t="s">
        <v>52</v>
      </c>
      <c r="AJ48" s="156">
        <f>AJ52</f>
        <v>0</v>
      </c>
      <c r="AK48" s="154">
        <v>98</v>
      </c>
      <c r="AL48" s="155" t="s">
        <v>52</v>
      </c>
      <c r="AM48" s="167">
        <f>AM52</f>
        <v>0</v>
      </c>
    </row>
    <row r="49" spans="1:39" ht="15.75" customHeight="1">
      <c r="A49" s="120"/>
      <c r="B49" s="121"/>
      <c r="C49" s="121"/>
      <c r="D49" s="121"/>
      <c r="E49" s="169"/>
      <c r="F49" s="170"/>
      <c r="G49" s="171"/>
      <c r="H49" s="170"/>
      <c r="I49" s="124"/>
      <c r="J49" s="125"/>
      <c r="K49" s="126"/>
      <c r="L49" s="124"/>
      <c r="M49" s="125"/>
      <c r="N49" s="126"/>
      <c r="O49" s="124"/>
      <c r="P49" s="125"/>
      <c r="Q49" s="215"/>
      <c r="R49" s="401"/>
      <c r="S49" s="424"/>
      <c r="T49" s="411"/>
      <c r="U49" s="411"/>
      <c r="V49" s="124"/>
      <c r="W49" s="125"/>
      <c r="X49" s="126"/>
      <c r="Y49" s="419"/>
      <c r="Z49" s="411"/>
      <c r="AA49" s="411"/>
      <c r="AB49" s="124"/>
      <c r="AC49" s="125"/>
      <c r="AD49" s="126"/>
      <c r="AE49" s="169"/>
      <c r="AF49" s="170"/>
      <c r="AG49" s="171"/>
      <c r="AH49" s="169"/>
      <c r="AI49" s="170"/>
      <c r="AJ49" s="171"/>
      <c r="AK49" s="169"/>
      <c r="AL49" s="170"/>
      <c r="AM49" s="177"/>
    </row>
    <row r="50" spans="1:39" ht="15.75" customHeight="1">
      <c r="A50" s="120"/>
      <c r="B50" s="131">
        <v>39000</v>
      </c>
      <c r="C50" s="131"/>
      <c r="D50" s="131">
        <f>B50*D48</f>
        <v>1692600</v>
      </c>
      <c r="E50" s="178">
        <v>44250</v>
      </c>
      <c r="F50" s="179"/>
      <c r="G50" s="180">
        <f>E50*G48</f>
        <v>0</v>
      </c>
      <c r="H50" s="179">
        <f>H48*E50</f>
        <v>3044400</v>
      </c>
      <c r="I50" s="134">
        <f>I79</f>
        <v>56000</v>
      </c>
      <c r="J50" s="135"/>
      <c r="K50" s="136">
        <f>I50*K48</f>
        <v>0</v>
      </c>
      <c r="L50" s="134">
        <f>L79</f>
        <v>55500</v>
      </c>
      <c r="M50" s="135"/>
      <c r="N50" s="136">
        <f>L50*N48</f>
        <v>0</v>
      </c>
      <c r="O50" s="134">
        <f>O79</f>
        <v>48500</v>
      </c>
      <c r="P50" s="135"/>
      <c r="Q50" s="216">
        <f>O50*Q48</f>
        <v>4859700</v>
      </c>
      <c r="R50" s="401"/>
      <c r="S50" s="425">
        <f>S79</f>
        <v>59500</v>
      </c>
      <c r="T50" s="411"/>
      <c r="U50" s="135">
        <f>S50*U48</f>
        <v>0</v>
      </c>
      <c r="V50" s="134">
        <f>V79</f>
        <v>53000</v>
      </c>
      <c r="W50" s="135"/>
      <c r="X50" s="136">
        <f>V50*X48</f>
        <v>0</v>
      </c>
      <c r="Y50" s="420">
        <v>39000</v>
      </c>
      <c r="Z50" s="411"/>
      <c r="AA50" s="131">
        <f>Y50*AA48</f>
        <v>1770600</v>
      </c>
      <c r="AB50" s="134">
        <f>AB79</f>
        <v>60500</v>
      </c>
      <c r="AC50" s="135"/>
      <c r="AD50" s="136">
        <f>AB50*AD48</f>
        <v>0</v>
      </c>
      <c r="AE50" s="178">
        <v>45000</v>
      </c>
      <c r="AF50" s="179"/>
      <c r="AG50" s="180">
        <f>AE50*AG48</f>
        <v>0</v>
      </c>
      <c r="AH50" s="178">
        <v>42500</v>
      </c>
      <c r="AI50" s="179"/>
      <c r="AJ50" s="180">
        <f>AH50*AJ48</f>
        <v>0</v>
      </c>
      <c r="AK50" s="178">
        <v>43500</v>
      </c>
      <c r="AL50" s="179"/>
      <c r="AM50" s="185">
        <f>AK50*AM48</f>
        <v>0</v>
      </c>
    </row>
    <row r="51" spans="1:39" ht="15.75" customHeight="1">
      <c r="A51" s="141"/>
      <c r="B51" s="188" t="s">
        <v>38</v>
      </c>
      <c r="C51" s="188"/>
      <c r="D51" s="189" t="s">
        <v>55</v>
      </c>
      <c r="E51" s="190" t="s">
        <v>38</v>
      </c>
      <c r="F51" s="191"/>
      <c r="G51" s="192"/>
      <c r="H51" s="192" t="s">
        <v>55</v>
      </c>
      <c r="I51" s="197" t="s">
        <v>13</v>
      </c>
      <c r="J51" s="198"/>
      <c r="K51" s="217" t="s">
        <v>55</v>
      </c>
      <c r="L51" s="197" t="s">
        <v>13</v>
      </c>
      <c r="M51" s="198"/>
      <c r="N51" s="217" t="s">
        <v>55</v>
      </c>
      <c r="O51" s="197" t="s">
        <v>13</v>
      </c>
      <c r="P51" s="198"/>
      <c r="Q51" s="218" t="s">
        <v>55</v>
      </c>
      <c r="R51" s="402"/>
      <c r="S51" s="247" t="s">
        <v>13</v>
      </c>
      <c r="T51" s="198"/>
      <c r="U51" s="217" t="s">
        <v>55</v>
      </c>
      <c r="V51" s="197" t="s">
        <v>13</v>
      </c>
      <c r="W51" s="198"/>
      <c r="X51" s="217" t="s">
        <v>55</v>
      </c>
      <c r="Y51" s="187" t="s">
        <v>38</v>
      </c>
      <c r="Z51" s="188"/>
      <c r="AA51" s="189" t="s">
        <v>55</v>
      </c>
      <c r="AB51" s="197" t="s">
        <v>13</v>
      </c>
      <c r="AC51" s="198"/>
      <c r="AD51" s="199" t="s">
        <v>55</v>
      </c>
      <c r="AE51" s="190" t="s">
        <v>38</v>
      </c>
      <c r="AF51" s="191"/>
      <c r="AG51" s="196" t="s">
        <v>55</v>
      </c>
      <c r="AH51" s="190" t="s">
        <v>38</v>
      </c>
      <c r="AI51" s="191"/>
      <c r="AJ51" s="196" t="s">
        <v>55</v>
      </c>
      <c r="AK51" s="190" t="s">
        <v>38</v>
      </c>
      <c r="AL51" s="191"/>
      <c r="AM51" s="204" t="s">
        <v>55</v>
      </c>
    </row>
    <row r="52" spans="1:39" ht="15.75" customHeight="1">
      <c r="A52" s="205">
        <v>4</v>
      </c>
      <c r="B52" s="219">
        <v>11</v>
      </c>
      <c r="C52" s="151" t="s">
        <v>52</v>
      </c>
      <c r="D52" s="153">
        <f>[1]Прайс!O12</f>
        <v>0</v>
      </c>
      <c r="E52" s="150">
        <v>12</v>
      </c>
      <c r="F52" s="151" t="s">
        <v>53</v>
      </c>
      <c r="G52" s="152">
        <v>66.900000000000006</v>
      </c>
      <c r="H52" s="153">
        <v>66.900000000000006</v>
      </c>
      <c r="I52" s="160">
        <v>13</v>
      </c>
      <c r="J52" s="161" t="s">
        <v>53</v>
      </c>
      <c r="K52" s="162">
        <f>[1]Прайс!O14</f>
        <v>0</v>
      </c>
      <c r="L52" s="160">
        <v>14</v>
      </c>
      <c r="M52" s="161" t="s">
        <v>53</v>
      </c>
      <c r="N52" s="162">
        <f>[1]Прайс!O15</f>
        <v>0</v>
      </c>
      <c r="O52" s="150">
        <v>15</v>
      </c>
      <c r="P52" s="151" t="s">
        <v>54</v>
      </c>
      <c r="Q52" s="235">
        <v>100.2</v>
      </c>
      <c r="R52" s="400">
        <v>4</v>
      </c>
      <c r="S52" s="245">
        <v>85</v>
      </c>
      <c r="T52" s="161" t="s">
        <v>52</v>
      </c>
      <c r="U52" s="246">
        <f>U56</f>
        <v>0</v>
      </c>
      <c r="V52" s="160">
        <v>86</v>
      </c>
      <c r="W52" s="161" t="s">
        <v>53</v>
      </c>
      <c r="X52" s="162">
        <f>[1]Прайс!O87</f>
        <v>0</v>
      </c>
      <c r="Y52" s="154">
        <v>87</v>
      </c>
      <c r="Z52" s="155" t="s">
        <v>52</v>
      </c>
      <c r="AA52" s="234">
        <f>[1]Прайс!O88</f>
        <v>0</v>
      </c>
      <c r="AB52" s="150">
        <v>88</v>
      </c>
      <c r="AC52" s="151" t="s">
        <v>52</v>
      </c>
      <c r="AD52" s="152">
        <v>42.4</v>
      </c>
      <c r="AE52" s="160">
        <v>89</v>
      </c>
      <c r="AF52" s="161" t="s">
        <v>52</v>
      </c>
      <c r="AG52" s="162">
        <f>AG56</f>
        <v>0</v>
      </c>
      <c r="AH52" s="164">
        <v>90</v>
      </c>
      <c r="AI52" s="165" t="s">
        <v>52</v>
      </c>
      <c r="AJ52" s="166">
        <f>[1]Прайс!O91</f>
        <v>0</v>
      </c>
      <c r="AK52" s="154">
        <v>91</v>
      </c>
      <c r="AL52" s="155" t="s">
        <v>52</v>
      </c>
      <c r="AM52" s="167">
        <f>[1]Прайс!O92</f>
        <v>0</v>
      </c>
    </row>
    <row r="53" spans="1:39" ht="15.75" customHeight="1">
      <c r="A53" s="120"/>
      <c r="B53" s="121"/>
      <c r="C53" s="121"/>
      <c r="D53" s="121"/>
      <c r="E53" s="122"/>
      <c r="F53" s="121"/>
      <c r="G53" s="123"/>
      <c r="H53" s="121"/>
      <c r="I53" s="124"/>
      <c r="J53" s="125"/>
      <c r="K53" s="126"/>
      <c r="L53" s="124"/>
      <c r="M53" s="125"/>
      <c r="N53" s="126"/>
      <c r="O53" s="122"/>
      <c r="P53" s="121"/>
      <c r="Q53" s="127"/>
      <c r="R53" s="401"/>
      <c r="S53" s="424"/>
      <c r="T53" s="411"/>
      <c r="U53" s="411"/>
      <c r="V53" s="124"/>
      <c r="W53" s="125"/>
      <c r="X53" s="126"/>
      <c r="Y53" s="169"/>
      <c r="Z53" s="170"/>
      <c r="AA53" s="170"/>
      <c r="AB53" s="410"/>
      <c r="AC53" s="411"/>
      <c r="AD53" s="412"/>
      <c r="AE53" s="124"/>
      <c r="AF53" s="125"/>
      <c r="AG53" s="126"/>
      <c r="AH53" s="174"/>
      <c r="AI53" s="175"/>
      <c r="AJ53" s="176"/>
      <c r="AK53" s="169"/>
      <c r="AL53" s="170"/>
      <c r="AM53" s="177"/>
    </row>
    <row r="54" spans="1:39" ht="15.75" customHeight="1">
      <c r="A54" s="120"/>
      <c r="B54" s="131">
        <v>33250</v>
      </c>
      <c r="C54" s="131"/>
      <c r="D54" s="131">
        <f>B54*D52</f>
        <v>0</v>
      </c>
      <c r="E54" s="132">
        <v>38000</v>
      </c>
      <c r="F54" s="131"/>
      <c r="G54" s="133">
        <f>E54*G52</f>
        <v>2542200</v>
      </c>
      <c r="H54" s="131">
        <f>H52*E54</f>
        <v>2542200</v>
      </c>
      <c r="I54" s="134">
        <f>I79</f>
        <v>56000</v>
      </c>
      <c r="J54" s="135"/>
      <c r="K54" s="136">
        <f>I54*K52</f>
        <v>0</v>
      </c>
      <c r="L54" s="134">
        <f>L79</f>
        <v>55500</v>
      </c>
      <c r="M54" s="135"/>
      <c r="N54" s="136">
        <f>L54*N52</f>
        <v>0</v>
      </c>
      <c r="O54" s="132">
        <v>37500</v>
      </c>
      <c r="P54" s="131"/>
      <c r="Q54" s="137">
        <f>O54*Q52</f>
        <v>3757500</v>
      </c>
      <c r="R54" s="401"/>
      <c r="S54" s="425">
        <f>S79</f>
        <v>59500</v>
      </c>
      <c r="T54" s="411"/>
      <c r="U54" s="135">
        <f>S54*U52</f>
        <v>0</v>
      </c>
      <c r="V54" s="134">
        <f>V79</f>
        <v>53000</v>
      </c>
      <c r="W54" s="135"/>
      <c r="X54" s="136">
        <f>V54*X52</f>
        <v>0</v>
      </c>
      <c r="Y54" s="178">
        <v>40000</v>
      </c>
      <c r="Z54" s="179"/>
      <c r="AA54" s="179">
        <f>Y54*AA52</f>
        <v>0</v>
      </c>
      <c r="AB54" s="413">
        <v>39000</v>
      </c>
      <c r="AC54" s="411"/>
      <c r="AD54" s="133">
        <f>AB54*AD52</f>
        <v>1653600</v>
      </c>
      <c r="AE54" s="134">
        <f>AE79</f>
        <v>62500</v>
      </c>
      <c r="AF54" s="135"/>
      <c r="AG54" s="136">
        <f>AE54*AG52</f>
        <v>0</v>
      </c>
      <c r="AH54" s="182">
        <v>56500</v>
      </c>
      <c r="AI54" s="183"/>
      <c r="AJ54" s="184">
        <f>AH54*AJ52</f>
        <v>0</v>
      </c>
      <c r="AK54" s="178">
        <v>41500</v>
      </c>
      <c r="AL54" s="179"/>
      <c r="AM54" s="185">
        <f>AK54*AM52</f>
        <v>0</v>
      </c>
    </row>
    <row r="55" spans="1:39" ht="15.75" customHeight="1">
      <c r="A55" s="141"/>
      <c r="B55" s="188" t="s">
        <v>38</v>
      </c>
      <c r="C55" s="188"/>
      <c r="D55" s="189" t="s">
        <v>55</v>
      </c>
      <c r="E55" s="187" t="s">
        <v>38</v>
      </c>
      <c r="F55" s="188"/>
      <c r="G55" s="189"/>
      <c r="H55" s="189" t="s">
        <v>55</v>
      </c>
      <c r="I55" s="197" t="s">
        <v>13</v>
      </c>
      <c r="J55" s="198"/>
      <c r="K55" s="217" t="s">
        <v>55</v>
      </c>
      <c r="L55" s="197" t="s">
        <v>13</v>
      </c>
      <c r="M55" s="198"/>
      <c r="N55" s="217" t="s">
        <v>55</v>
      </c>
      <c r="O55" s="187" t="s">
        <v>38</v>
      </c>
      <c r="P55" s="188"/>
      <c r="Q55" s="237" t="s">
        <v>55</v>
      </c>
      <c r="R55" s="402"/>
      <c r="S55" s="247" t="s">
        <v>13</v>
      </c>
      <c r="T55" s="198"/>
      <c r="U55" s="217" t="s">
        <v>55</v>
      </c>
      <c r="V55" s="197" t="s">
        <v>13</v>
      </c>
      <c r="W55" s="198"/>
      <c r="X55" s="217" t="s">
        <v>55</v>
      </c>
      <c r="Y55" s="190" t="s">
        <v>38</v>
      </c>
      <c r="Z55" s="191"/>
      <c r="AA55" s="192" t="s">
        <v>55</v>
      </c>
      <c r="AB55" s="187" t="s">
        <v>38</v>
      </c>
      <c r="AC55" s="188"/>
      <c r="AD55" s="242" t="s">
        <v>55</v>
      </c>
      <c r="AE55" s="197" t="s">
        <v>13</v>
      </c>
      <c r="AF55" s="198"/>
      <c r="AG55" s="199" t="s">
        <v>55</v>
      </c>
      <c r="AH55" s="201" t="s">
        <v>38</v>
      </c>
      <c r="AI55" s="202"/>
      <c r="AJ55" s="203" t="s">
        <v>55</v>
      </c>
      <c r="AK55" s="190" t="s">
        <v>15</v>
      </c>
      <c r="AL55" s="191"/>
      <c r="AM55" s="204" t="s">
        <v>55</v>
      </c>
    </row>
    <row r="56" spans="1:39" ht="15.75" customHeight="1">
      <c r="A56" s="205">
        <v>3</v>
      </c>
      <c r="B56" s="219">
        <v>6</v>
      </c>
      <c r="C56" s="151" t="s">
        <v>52</v>
      </c>
      <c r="D56" s="153">
        <f>[1]Прайс!O7</f>
        <v>0</v>
      </c>
      <c r="E56" s="150">
        <v>7</v>
      </c>
      <c r="F56" s="151" t="s">
        <v>53</v>
      </c>
      <c r="G56" s="152">
        <v>65.3</v>
      </c>
      <c r="H56" s="153">
        <v>65.3</v>
      </c>
      <c r="I56" s="154">
        <v>8</v>
      </c>
      <c r="J56" s="155" t="s">
        <v>53</v>
      </c>
      <c r="K56" s="156">
        <f>[1]Прайс!O9</f>
        <v>0</v>
      </c>
      <c r="L56" s="154">
        <v>9</v>
      </c>
      <c r="M56" s="155" t="s">
        <v>53</v>
      </c>
      <c r="N56" s="156">
        <f>[1]Прайс!O10</f>
        <v>0</v>
      </c>
      <c r="O56" s="160">
        <v>10</v>
      </c>
      <c r="P56" s="161" t="s">
        <v>54</v>
      </c>
      <c r="Q56" s="220">
        <f>[1]Прайс!O11</f>
        <v>0</v>
      </c>
      <c r="R56" s="400">
        <v>3</v>
      </c>
      <c r="S56" s="236">
        <v>78</v>
      </c>
      <c r="T56" s="155" t="s">
        <v>52</v>
      </c>
      <c r="U56" s="234">
        <f>[1]Прайс!O79</f>
        <v>0</v>
      </c>
      <c r="V56" s="150">
        <v>79</v>
      </c>
      <c r="W56" s="151" t="s">
        <v>53</v>
      </c>
      <c r="X56" s="152">
        <v>72.900000000000006</v>
      </c>
      <c r="Y56" s="154">
        <v>80</v>
      </c>
      <c r="Z56" s="155" t="s">
        <v>52</v>
      </c>
      <c r="AA56" s="234">
        <f>[1]Прайс!O81</f>
        <v>0</v>
      </c>
      <c r="AB56" s="154">
        <v>81</v>
      </c>
      <c r="AC56" s="155" t="s">
        <v>52</v>
      </c>
      <c r="AD56" s="156">
        <f>[1]Прайс!O82</f>
        <v>0</v>
      </c>
      <c r="AE56" s="154">
        <v>82</v>
      </c>
      <c r="AF56" s="155" t="s">
        <v>52</v>
      </c>
      <c r="AG56" s="156">
        <f>[1]Прайс!O83</f>
        <v>0</v>
      </c>
      <c r="AH56" s="164">
        <v>83</v>
      </c>
      <c r="AI56" s="165" t="s">
        <v>52</v>
      </c>
      <c r="AJ56" s="166">
        <f>[1]Прайс!O84</f>
        <v>0</v>
      </c>
      <c r="AK56" s="160">
        <v>84</v>
      </c>
      <c r="AL56" s="161" t="s">
        <v>52</v>
      </c>
      <c r="AM56" s="248">
        <f>[1]Прайс!O85</f>
        <v>0</v>
      </c>
    </row>
    <row r="57" spans="1:39" ht="15.75" customHeight="1">
      <c r="A57" s="120"/>
      <c r="B57" s="121"/>
      <c r="C57" s="121"/>
      <c r="D57" s="121"/>
      <c r="E57" s="122"/>
      <c r="F57" s="121"/>
      <c r="G57" s="123"/>
      <c r="H57" s="121"/>
      <c r="I57" s="169"/>
      <c r="J57" s="170"/>
      <c r="K57" s="171"/>
      <c r="L57" s="169"/>
      <c r="M57" s="170"/>
      <c r="N57" s="171"/>
      <c r="O57" s="124"/>
      <c r="P57" s="125"/>
      <c r="Q57" s="215"/>
      <c r="R57" s="401"/>
      <c r="S57" s="414"/>
      <c r="T57" s="411"/>
      <c r="U57" s="411"/>
      <c r="V57" s="410"/>
      <c r="W57" s="411"/>
      <c r="X57" s="412"/>
      <c r="Y57" s="169"/>
      <c r="Z57" s="170"/>
      <c r="AA57" s="170"/>
      <c r="AB57" s="426"/>
      <c r="AC57" s="411"/>
      <c r="AD57" s="412"/>
      <c r="AE57" s="169"/>
      <c r="AF57" s="170"/>
      <c r="AG57" s="171"/>
      <c r="AH57" s="174"/>
      <c r="AI57" s="175"/>
      <c r="AJ57" s="176"/>
      <c r="AK57" s="124"/>
      <c r="AL57" s="125"/>
      <c r="AM57" s="249"/>
    </row>
    <row r="58" spans="1:39" ht="15.75" customHeight="1">
      <c r="A58" s="120"/>
      <c r="B58" s="131">
        <v>33250</v>
      </c>
      <c r="C58" s="131"/>
      <c r="D58" s="131">
        <f>B58*D56</f>
        <v>0</v>
      </c>
      <c r="E58" s="132">
        <v>37500</v>
      </c>
      <c r="F58" s="131"/>
      <c r="G58" s="133">
        <f>G56*E58</f>
        <v>2448750</v>
      </c>
      <c r="H58" s="131">
        <f>H56*E58</f>
        <v>2448750</v>
      </c>
      <c r="I58" s="178">
        <v>39750</v>
      </c>
      <c r="J58" s="179"/>
      <c r="K58" s="180">
        <f>I58*K56</f>
        <v>0</v>
      </c>
      <c r="L58" s="178">
        <v>42250</v>
      </c>
      <c r="M58" s="179"/>
      <c r="N58" s="180">
        <f>L58*N56</f>
        <v>0</v>
      </c>
      <c r="O58" s="134">
        <f>O79</f>
        <v>48500</v>
      </c>
      <c r="P58" s="135"/>
      <c r="Q58" s="216">
        <f>O58*Q56</f>
        <v>0</v>
      </c>
      <c r="R58" s="401"/>
      <c r="S58" s="415">
        <v>40000</v>
      </c>
      <c r="T58" s="411"/>
      <c r="U58" s="179">
        <f>S58*U56</f>
        <v>0</v>
      </c>
      <c r="V58" s="413">
        <v>38500</v>
      </c>
      <c r="W58" s="411"/>
      <c r="X58" s="133">
        <f>V58*X56</f>
        <v>2806650</v>
      </c>
      <c r="Y58" s="178">
        <v>40500</v>
      </c>
      <c r="Z58" s="179"/>
      <c r="AA58" s="179">
        <f>Y58*AA56</f>
        <v>0</v>
      </c>
      <c r="AB58" s="178">
        <v>42000</v>
      </c>
      <c r="AC58" s="179"/>
      <c r="AD58" s="180">
        <f>AB58*AD56</f>
        <v>0</v>
      </c>
      <c r="AE58" s="178">
        <v>40000</v>
      </c>
      <c r="AF58" s="179"/>
      <c r="AG58" s="180">
        <f>AE58*AG56</f>
        <v>0</v>
      </c>
      <c r="AH58" s="182">
        <v>56500</v>
      </c>
      <c r="AI58" s="183"/>
      <c r="AJ58" s="184">
        <f>AH58*AJ56</f>
        <v>0</v>
      </c>
      <c r="AK58" s="134">
        <f>AK79</f>
        <v>61500</v>
      </c>
      <c r="AL58" s="135"/>
      <c r="AM58" s="250">
        <f>AK58*AM56</f>
        <v>0</v>
      </c>
    </row>
    <row r="59" spans="1:39" ht="15.75" customHeight="1">
      <c r="A59" s="251"/>
      <c r="B59" s="252" t="s">
        <v>38</v>
      </c>
      <c r="C59" s="252"/>
      <c r="D59" s="253" t="s">
        <v>55</v>
      </c>
      <c r="E59" s="254" t="s">
        <v>38</v>
      </c>
      <c r="F59" s="252"/>
      <c r="G59" s="253" t="s">
        <v>55</v>
      </c>
      <c r="H59" s="253" t="s">
        <v>55</v>
      </c>
      <c r="I59" s="255" t="s">
        <v>38</v>
      </c>
      <c r="J59" s="256"/>
      <c r="K59" s="257" t="s">
        <v>55</v>
      </c>
      <c r="L59" s="255" t="s">
        <v>38</v>
      </c>
      <c r="M59" s="256"/>
      <c r="N59" s="257"/>
      <c r="O59" s="258" t="s">
        <v>13</v>
      </c>
      <c r="P59" s="259"/>
      <c r="Q59" s="260" t="s">
        <v>55</v>
      </c>
      <c r="R59" s="445"/>
      <c r="S59" s="261" t="s">
        <v>38</v>
      </c>
      <c r="T59" s="256"/>
      <c r="U59" s="257" t="s">
        <v>55</v>
      </c>
      <c r="V59" s="254" t="s">
        <v>38</v>
      </c>
      <c r="W59" s="252"/>
      <c r="X59" s="253" t="s">
        <v>55</v>
      </c>
      <c r="Y59" s="255" t="s">
        <v>38</v>
      </c>
      <c r="Z59" s="256"/>
      <c r="AA59" s="257" t="s">
        <v>55</v>
      </c>
      <c r="AB59" s="255" t="s">
        <v>38</v>
      </c>
      <c r="AC59" s="256"/>
      <c r="AD59" s="262" t="s">
        <v>55</v>
      </c>
      <c r="AE59" s="255" t="s">
        <v>38</v>
      </c>
      <c r="AF59" s="256"/>
      <c r="AG59" s="262" t="s">
        <v>55</v>
      </c>
      <c r="AH59" s="263" t="s">
        <v>38</v>
      </c>
      <c r="AI59" s="264"/>
      <c r="AJ59" s="265" t="s">
        <v>55</v>
      </c>
      <c r="AK59" s="258" t="s">
        <v>13</v>
      </c>
      <c r="AL59" s="259"/>
      <c r="AM59" s="266" t="s">
        <v>55</v>
      </c>
    </row>
    <row r="60" spans="1:39" ht="15.75" customHeight="1">
      <c r="A60" s="104">
        <v>2</v>
      </c>
      <c r="B60" s="105">
        <v>1</v>
      </c>
      <c r="C60" s="106" t="s">
        <v>52</v>
      </c>
      <c r="D60" s="107">
        <f>[1]Прайс!O2</f>
        <v>0</v>
      </c>
      <c r="E60" s="108">
        <v>2</v>
      </c>
      <c r="F60" s="106" t="s">
        <v>53</v>
      </c>
      <c r="G60" s="109">
        <f>[1]Прайс!O3</f>
        <v>0</v>
      </c>
      <c r="H60" s="107">
        <v>67.7</v>
      </c>
      <c r="I60" s="108">
        <v>3</v>
      </c>
      <c r="J60" s="106" t="s">
        <v>53</v>
      </c>
      <c r="K60" s="109">
        <f>[1]Прайс!O4</f>
        <v>0</v>
      </c>
      <c r="L60" s="108">
        <v>4</v>
      </c>
      <c r="M60" s="106" t="s">
        <v>53</v>
      </c>
      <c r="N60" s="109">
        <f>[1]Прайс!O5</f>
        <v>0</v>
      </c>
      <c r="O60" s="110">
        <v>5</v>
      </c>
      <c r="P60" s="111" t="s">
        <v>54</v>
      </c>
      <c r="Q60" s="267">
        <f>[1]Прайс!O6</f>
        <v>0</v>
      </c>
      <c r="R60" s="432">
        <v>2</v>
      </c>
      <c r="S60" s="268">
        <v>71</v>
      </c>
      <c r="T60" s="269" t="s">
        <v>52</v>
      </c>
      <c r="U60" s="270">
        <f>[1]Прайс!O72</f>
        <v>0</v>
      </c>
      <c r="V60" s="271">
        <v>72</v>
      </c>
      <c r="W60" s="269" t="s">
        <v>53</v>
      </c>
      <c r="X60" s="272">
        <v>75.599999999999994</v>
      </c>
      <c r="Y60" s="271">
        <v>73</v>
      </c>
      <c r="Z60" s="269" t="s">
        <v>52</v>
      </c>
      <c r="AA60" s="270">
        <f>[1]Прайс!O74</f>
        <v>0</v>
      </c>
      <c r="AB60" s="271">
        <v>74</v>
      </c>
      <c r="AC60" s="269" t="s">
        <v>52</v>
      </c>
      <c r="AD60" s="272">
        <f>[1]Прайс!O75</f>
        <v>0</v>
      </c>
      <c r="AE60" s="271">
        <v>75</v>
      </c>
      <c r="AF60" s="269" t="s">
        <v>52</v>
      </c>
      <c r="AG60" s="272">
        <f>[1]Прайс!O76</f>
        <v>0</v>
      </c>
      <c r="AH60" s="110">
        <v>76</v>
      </c>
      <c r="AI60" s="111" t="s">
        <v>52</v>
      </c>
      <c r="AJ60" s="112">
        <f>[1]Прайс!O77</f>
        <v>0</v>
      </c>
      <c r="AK60" s="271">
        <v>77</v>
      </c>
      <c r="AL60" s="269" t="s">
        <v>52</v>
      </c>
      <c r="AM60" s="273">
        <f>[1]Прайс!O78</f>
        <v>0</v>
      </c>
    </row>
    <row r="61" spans="1:39" ht="15.75" customHeight="1">
      <c r="A61" s="120"/>
      <c r="B61" s="121"/>
      <c r="C61" s="121"/>
      <c r="D61" s="121"/>
      <c r="E61" s="122"/>
      <c r="F61" s="121"/>
      <c r="G61" s="123"/>
      <c r="H61" s="121"/>
      <c r="I61" s="122"/>
      <c r="J61" s="121"/>
      <c r="K61" s="123"/>
      <c r="L61" s="122"/>
      <c r="M61" s="121"/>
      <c r="N61" s="123"/>
      <c r="O61" s="124"/>
      <c r="P61" s="125"/>
      <c r="Q61" s="215"/>
      <c r="R61" s="401"/>
      <c r="S61" s="414"/>
      <c r="T61" s="411"/>
      <c r="U61" s="411"/>
      <c r="V61" s="169"/>
      <c r="W61" s="170"/>
      <c r="X61" s="171"/>
      <c r="Y61" s="169"/>
      <c r="Z61" s="170"/>
      <c r="AA61" s="170"/>
      <c r="AB61" s="426"/>
      <c r="AC61" s="411"/>
      <c r="AD61" s="412"/>
      <c r="AE61" s="169"/>
      <c r="AF61" s="170"/>
      <c r="AG61" s="171"/>
      <c r="AH61" s="124"/>
      <c r="AI61" s="125"/>
      <c r="AJ61" s="126"/>
      <c r="AK61" s="169"/>
      <c r="AL61" s="170"/>
      <c r="AM61" s="177"/>
    </row>
    <row r="62" spans="1:39" ht="15.75" customHeight="1">
      <c r="A62" s="120"/>
      <c r="B62" s="131">
        <v>32250</v>
      </c>
      <c r="C62" s="131"/>
      <c r="D62" s="131">
        <f>B62*D60</f>
        <v>0</v>
      </c>
      <c r="E62" s="132">
        <v>33000</v>
      </c>
      <c r="F62" s="131"/>
      <c r="G62" s="133">
        <f>G60*E62</f>
        <v>0</v>
      </c>
      <c r="H62" s="131">
        <f>H60*E62</f>
        <v>2234100</v>
      </c>
      <c r="I62" s="132">
        <v>35000</v>
      </c>
      <c r="J62" s="131"/>
      <c r="K62" s="133">
        <f>I62*K60</f>
        <v>0</v>
      </c>
      <c r="L62" s="132">
        <v>32250</v>
      </c>
      <c r="M62" s="131"/>
      <c r="N62" s="133">
        <f>L62*N60</f>
        <v>0</v>
      </c>
      <c r="O62" s="134">
        <f>O77</f>
        <v>48500</v>
      </c>
      <c r="P62" s="135"/>
      <c r="Q62" s="216">
        <f>O62*Q60</f>
        <v>0</v>
      </c>
      <c r="R62" s="401"/>
      <c r="S62" s="415">
        <v>35500</v>
      </c>
      <c r="T62" s="411"/>
      <c r="U62" s="179">
        <f>S62*U60</f>
        <v>0</v>
      </c>
      <c r="V62" s="178">
        <v>38250</v>
      </c>
      <c r="W62" s="179"/>
      <c r="X62" s="180">
        <f>V62*X60</f>
        <v>2891700</v>
      </c>
      <c r="Y62" s="178">
        <v>34500</v>
      </c>
      <c r="Z62" s="179"/>
      <c r="AA62" s="179">
        <f>Y62*AA60</f>
        <v>0</v>
      </c>
      <c r="AB62" s="178">
        <v>35000</v>
      </c>
      <c r="AC62" s="179"/>
      <c r="AD62" s="180">
        <f>AB62*AD60</f>
        <v>0</v>
      </c>
      <c r="AE62" s="178">
        <v>34000</v>
      </c>
      <c r="AF62" s="179"/>
      <c r="AG62" s="180">
        <f>AE62*AG60</f>
        <v>0</v>
      </c>
      <c r="AH62" s="134">
        <f>AH77</f>
        <v>62500</v>
      </c>
      <c r="AI62" s="135"/>
      <c r="AJ62" s="136">
        <f>AH62*AJ60</f>
        <v>0</v>
      </c>
      <c r="AK62" s="178">
        <v>33000</v>
      </c>
      <c r="AL62" s="179"/>
      <c r="AM62" s="185">
        <f>AK62*AM60</f>
        <v>0</v>
      </c>
    </row>
    <row r="63" spans="1:39" ht="15.75" customHeight="1">
      <c r="A63" s="251"/>
      <c r="B63" s="252" t="s">
        <v>38</v>
      </c>
      <c r="C63" s="252"/>
      <c r="D63" s="253" t="s">
        <v>55</v>
      </c>
      <c r="E63" s="254" t="s">
        <v>38</v>
      </c>
      <c r="F63" s="252"/>
      <c r="G63" s="253" t="s">
        <v>55</v>
      </c>
      <c r="H63" s="253" t="s">
        <v>55</v>
      </c>
      <c r="I63" s="254" t="s">
        <v>38</v>
      </c>
      <c r="J63" s="252"/>
      <c r="K63" s="253" t="s">
        <v>55</v>
      </c>
      <c r="L63" s="254" t="s">
        <v>38</v>
      </c>
      <c r="M63" s="252"/>
      <c r="N63" s="253" t="s">
        <v>55</v>
      </c>
      <c r="O63" s="258" t="s">
        <v>13</v>
      </c>
      <c r="P63" s="259"/>
      <c r="Q63" s="260" t="s">
        <v>55</v>
      </c>
      <c r="R63" s="445"/>
      <c r="S63" s="261" t="s">
        <v>38</v>
      </c>
      <c r="T63" s="256"/>
      <c r="U63" s="257" t="s">
        <v>55</v>
      </c>
      <c r="V63" s="255" t="s">
        <v>38</v>
      </c>
      <c r="W63" s="256"/>
      <c r="X63" s="257" t="s">
        <v>55</v>
      </c>
      <c r="Y63" s="255" t="s">
        <v>38</v>
      </c>
      <c r="Z63" s="256"/>
      <c r="AA63" s="257" t="s">
        <v>55</v>
      </c>
      <c r="AB63" s="255" t="s">
        <v>38</v>
      </c>
      <c r="AC63" s="256"/>
      <c r="AD63" s="262" t="s">
        <v>55</v>
      </c>
      <c r="AE63" s="255" t="s">
        <v>38</v>
      </c>
      <c r="AF63" s="256"/>
      <c r="AG63" s="262" t="s">
        <v>55</v>
      </c>
      <c r="AH63" s="258" t="s">
        <v>13</v>
      </c>
      <c r="AI63" s="259"/>
      <c r="AJ63" s="274" t="s">
        <v>55</v>
      </c>
      <c r="AK63" s="255" t="s">
        <v>38</v>
      </c>
      <c r="AL63" s="256"/>
      <c r="AM63" s="275" t="s">
        <v>55</v>
      </c>
    </row>
    <row r="64" spans="1:39" ht="15.75" customHeight="1">
      <c r="A64" s="276">
        <v>1</v>
      </c>
      <c r="B64" s="277"/>
      <c r="C64" s="278"/>
      <c r="D64" s="279"/>
      <c r="E64" s="280"/>
      <c r="F64" s="278"/>
      <c r="G64" s="279"/>
      <c r="H64" s="279"/>
      <c r="I64" s="280"/>
      <c r="J64" s="278"/>
      <c r="K64" s="279"/>
      <c r="L64" s="280"/>
      <c r="M64" s="278"/>
      <c r="N64" s="279"/>
      <c r="O64" s="280"/>
      <c r="P64" s="278"/>
      <c r="Q64" s="281"/>
      <c r="R64" s="438">
        <v>1</v>
      </c>
      <c r="S64" s="282"/>
      <c r="T64" s="278"/>
      <c r="U64" s="279"/>
      <c r="V64" s="280"/>
      <c r="W64" s="278"/>
      <c r="X64" s="279"/>
      <c r="Y64" s="280"/>
      <c r="Z64" s="278"/>
      <c r="AA64" s="279"/>
      <c r="AB64" s="280"/>
      <c r="AC64" s="278"/>
      <c r="AD64" s="279"/>
      <c r="AE64" s="280"/>
      <c r="AF64" s="278"/>
      <c r="AG64" s="279"/>
      <c r="AH64" s="280"/>
      <c r="AI64" s="278"/>
      <c r="AJ64" s="279"/>
      <c r="AK64" s="280"/>
      <c r="AL64" s="278"/>
      <c r="AM64" s="281"/>
    </row>
    <row r="65" spans="1:39" ht="15.75" customHeight="1">
      <c r="A65" s="276"/>
      <c r="B65" s="278"/>
      <c r="C65" s="278"/>
      <c r="D65" s="278"/>
      <c r="E65" s="283"/>
      <c r="F65" s="278"/>
      <c r="G65" s="278"/>
      <c r="H65" s="278"/>
      <c r="I65" s="283"/>
      <c r="J65" s="278"/>
      <c r="K65" s="278"/>
      <c r="L65" s="283"/>
      <c r="M65" s="278"/>
      <c r="N65" s="278"/>
      <c r="O65" s="283"/>
      <c r="P65" s="278"/>
      <c r="Q65" s="284"/>
      <c r="R65" s="401"/>
      <c r="S65" s="395"/>
      <c r="T65" s="392"/>
      <c r="U65" s="392"/>
      <c r="V65" s="391"/>
      <c r="W65" s="392"/>
      <c r="X65" s="392"/>
      <c r="Y65" s="391"/>
      <c r="Z65" s="392"/>
      <c r="AA65" s="392"/>
      <c r="AB65" s="391"/>
      <c r="AC65" s="392"/>
      <c r="AD65" s="392"/>
      <c r="AE65" s="391"/>
      <c r="AF65" s="392"/>
      <c r="AG65" s="392"/>
      <c r="AH65" s="391"/>
      <c r="AI65" s="392"/>
      <c r="AJ65" s="392"/>
      <c r="AK65" s="391"/>
      <c r="AL65" s="392"/>
      <c r="AM65" s="423"/>
    </row>
    <row r="66" spans="1:39" ht="15.75" customHeight="1">
      <c r="A66" s="276"/>
      <c r="B66" s="285"/>
      <c r="C66" s="285"/>
      <c r="D66" s="285"/>
      <c r="E66" s="286"/>
      <c r="F66" s="285"/>
      <c r="G66" s="285"/>
      <c r="H66" s="285"/>
      <c r="I66" s="286"/>
      <c r="J66" s="285"/>
      <c r="K66" s="285"/>
      <c r="L66" s="286"/>
      <c r="M66" s="285"/>
      <c r="N66" s="285"/>
      <c r="O66" s="286"/>
      <c r="P66" s="285"/>
      <c r="Q66" s="287"/>
      <c r="R66" s="401"/>
      <c r="S66" s="443"/>
      <c r="T66" s="392"/>
      <c r="U66" s="285"/>
      <c r="V66" s="394"/>
      <c r="W66" s="392"/>
      <c r="X66" s="285"/>
      <c r="Y66" s="394"/>
      <c r="Z66" s="392"/>
      <c r="AA66" s="285"/>
      <c r="AB66" s="394"/>
      <c r="AC66" s="392"/>
      <c r="AD66" s="285"/>
      <c r="AE66" s="394"/>
      <c r="AF66" s="392"/>
      <c r="AG66" s="285"/>
      <c r="AH66" s="394"/>
      <c r="AI66" s="392"/>
      <c r="AJ66" s="285"/>
      <c r="AK66" s="394"/>
      <c r="AL66" s="392"/>
      <c r="AM66" s="287"/>
    </row>
    <row r="67" spans="1:39" ht="15.75" customHeight="1">
      <c r="A67" s="288"/>
      <c r="B67" s="289"/>
      <c r="C67" s="289"/>
      <c r="D67" s="289"/>
      <c r="E67" s="290"/>
      <c r="F67" s="289"/>
      <c r="G67" s="289"/>
      <c r="H67" s="289"/>
      <c r="I67" s="290"/>
      <c r="J67" s="289"/>
      <c r="K67" s="289"/>
      <c r="L67" s="290"/>
      <c r="M67" s="289"/>
      <c r="N67" s="289"/>
      <c r="O67" s="290"/>
      <c r="P67" s="289"/>
      <c r="Q67" s="291"/>
      <c r="R67" s="434"/>
      <c r="S67" s="444"/>
      <c r="T67" s="371"/>
      <c r="U67" s="289"/>
      <c r="V67" s="393"/>
      <c r="W67" s="371"/>
      <c r="X67" s="289"/>
      <c r="Y67" s="393"/>
      <c r="Z67" s="371"/>
      <c r="AA67" s="289"/>
      <c r="AB67" s="393"/>
      <c r="AC67" s="371"/>
      <c r="AD67" s="289"/>
      <c r="AE67" s="393"/>
      <c r="AF67" s="371"/>
      <c r="AG67" s="289"/>
      <c r="AH67" s="393"/>
      <c r="AI67" s="371"/>
      <c r="AJ67" s="289"/>
      <c r="AK67" s="393"/>
      <c r="AL67" s="371"/>
      <c r="AM67" s="291"/>
    </row>
    <row r="68" spans="1:39" ht="20.25" customHeight="1">
      <c r="A68" s="292" t="s">
        <v>58</v>
      </c>
      <c r="B68" s="388">
        <v>1</v>
      </c>
      <c r="C68" s="389"/>
      <c r="D68" s="390"/>
      <c r="E68" s="388">
        <v>2</v>
      </c>
      <c r="F68" s="389"/>
      <c r="G68" s="390"/>
      <c r="H68" s="293"/>
      <c r="I68" s="388">
        <v>3</v>
      </c>
      <c r="J68" s="389"/>
      <c r="K68" s="390"/>
      <c r="L68" s="388">
        <v>4</v>
      </c>
      <c r="M68" s="389"/>
      <c r="N68" s="390"/>
      <c r="O68" s="388">
        <v>5</v>
      </c>
      <c r="P68" s="389"/>
      <c r="Q68" s="390"/>
      <c r="R68" s="294"/>
      <c r="S68" s="388">
        <v>6</v>
      </c>
      <c r="T68" s="389"/>
      <c r="U68" s="390"/>
      <c r="V68" s="388">
        <v>7</v>
      </c>
      <c r="W68" s="389"/>
      <c r="X68" s="390"/>
      <c r="Y68" s="388">
        <v>8</v>
      </c>
      <c r="Z68" s="389"/>
      <c r="AA68" s="390"/>
      <c r="AB68" s="388">
        <v>9</v>
      </c>
      <c r="AC68" s="389"/>
      <c r="AD68" s="390"/>
      <c r="AE68" s="388">
        <v>10</v>
      </c>
      <c r="AF68" s="389"/>
      <c r="AG68" s="390"/>
      <c r="AH68" s="388">
        <v>11</v>
      </c>
      <c r="AI68" s="389"/>
      <c r="AJ68" s="390"/>
      <c r="AK68" s="388">
        <v>12</v>
      </c>
      <c r="AL68" s="389"/>
      <c r="AM68" s="390"/>
    </row>
    <row r="69" spans="1:39" ht="18.75" hidden="1" customHeight="1">
      <c r="A69" s="295"/>
      <c r="B69" s="295"/>
      <c r="C69" s="295"/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5"/>
      <c r="Y69" s="295"/>
      <c r="Z69" s="295"/>
      <c r="AA69" s="295"/>
      <c r="AB69" s="295"/>
      <c r="AC69" s="295"/>
      <c r="AD69" s="295"/>
      <c r="AE69" s="295"/>
      <c r="AF69" s="295"/>
      <c r="AG69" s="295"/>
      <c r="AH69" s="295"/>
      <c r="AI69" s="295"/>
      <c r="AJ69" s="295"/>
      <c r="AK69" s="295"/>
      <c r="AL69" s="295"/>
      <c r="AM69" s="295"/>
    </row>
    <row r="70" spans="1:39" ht="28.5" hidden="1" customHeight="1">
      <c r="A70" s="296" t="s">
        <v>59</v>
      </c>
      <c r="B70" s="295"/>
      <c r="C70" s="295"/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5"/>
      <c r="AC70" s="295"/>
      <c r="AD70" s="295"/>
      <c r="AE70" s="295"/>
      <c r="AF70" s="295"/>
      <c r="AG70" s="295"/>
      <c r="AH70" s="295"/>
      <c r="AI70" s="295"/>
      <c r="AJ70" s="295"/>
      <c r="AK70" s="295"/>
      <c r="AL70" s="295"/>
      <c r="AM70" s="295"/>
    </row>
    <row r="71" spans="1:39" ht="15.75" hidden="1" customHeight="1">
      <c r="A71" s="297" t="s">
        <v>60</v>
      </c>
      <c r="B71" s="384"/>
      <c r="C71" s="368"/>
      <c r="D71" s="369"/>
      <c r="E71" s="384"/>
      <c r="F71" s="368"/>
      <c r="G71" s="369"/>
      <c r="H71" s="298"/>
      <c r="I71" s="384"/>
      <c r="J71" s="368"/>
      <c r="K71" s="369"/>
      <c r="L71" s="384"/>
      <c r="M71" s="368"/>
      <c r="N71" s="369"/>
      <c r="O71" s="367">
        <v>36500</v>
      </c>
      <c r="P71" s="368"/>
      <c r="Q71" s="369"/>
      <c r="R71" s="439"/>
      <c r="S71" s="367">
        <v>37500</v>
      </c>
      <c r="T71" s="368"/>
      <c r="U71" s="369"/>
      <c r="V71" s="367">
        <v>38250</v>
      </c>
      <c r="W71" s="368"/>
      <c r="X71" s="369"/>
      <c r="Y71" s="367">
        <v>38500</v>
      </c>
      <c r="Z71" s="368"/>
      <c r="AA71" s="369"/>
      <c r="AB71" s="367">
        <v>39000</v>
      </c>
      <c r="AC71" s="368"/>
      <c r="AD71" s="369"/>
      <c r="AE71" s="367">
        <v>38000</v>
      </c>
      <c r="AF71" s="368"/>
      <c r="AG71" s="369"/>
      <c r="AH71" s="367">
        <v>39500</v>
      </c>
      <c r="AI71" s="368"/>
      <c r="AJ71" s="369"/>
      <c r="AK71" s="367">
        <v>36500</v>
      </c>
      <c r="AL71" s="368"/>
      <c r="AM71" s="369"/>
    </row>
    <row r="72" spans="1:39" ht="20.25" hidden="1" customHeight="1">
      <c r="A72" s="299" t="s">
        <v>61</v>
      </c>
      <c r="B72" s="370"/>
      <c r="C72" s="371"/>
      <c r="D72" s="372"/>
      <c r="E72" s="370"/>
      <c r="F72" s="371"/>
      <c r="G72" s="372"/>
      <c r="H72" s="300"/>
      <c r="I72" s="370"/>
      <c r="J72" s="371"/>
      <c r="K72" s="372"/>
      <c r="L72" s="370"/>
      <c r="M72" s="371"/>
      <c r="N72" s="372"/>
      <c r="O72" s="370"/>
      <c r="P72" s="371"/>
      <c r="Q72" s="372"/>
      <c r="R72" s="434"/>
      <c r="S72" s="370"/>
      <c r="T72" s="371"/>
      <c r="U72" s="372"/>
      <c r="V72" s="370"/>
      <c r="W72" s="371"/>
      <c r="X72" s="372"/>
      <c r="Y72" s="370"/>
      <c r="Z72" s="371"/>
      <c r="AA72" s="372"/>
      <c r="AB72" s="370"/>
      <c r="AC72" s="371"/>
      <c r="AD72" s="372"/>
      <c r="AE72" s="370"/>
      <c r="AF72" s="371"/>
      <c r="AG72" s="372"/>
      <c r="AH72" s="370"/>
      <c r="AI72" s="371"/>
      <c r="AJ72" s="372"/>
      <c r="AK72" s="370"/>
      <c r="AL72" s="371"/>
      <c r="AM72" s="372"/>
    </row>
    <row r="73" spans="1:39" ht="20.25" hidden="1" customHeight="1">
      <c r="A73" s="297" t="s">
        <v>62</v>
      </c>
      <c r="B73" s="367">
        <v>39500</v>
      </c>
      <c r="C73" s="368"/>
      <c r="D73" s="369"/>
      <c r="E73" s="387">
        <v>44250</v>
      </c>
      <c r="F73" s="368"/>
      <c r="G73" s="301"/>
      <c r="H73" s="302"/>
      <c r="I73" s="367">
        <v>40750</v>
      </c>
      <c r="J73" s="368"/>
      <c r="K73" s="369"/>
      <c r="L73" s="367">
        <v>40250</v>
      </c>
      <c r="M73" s="368"/>
      <c r="N73" s="369"/>
      <c r="O73" s="367">
        <v>38500</v>
      </c>
      <c r="P73" s="368"/>
      <c r="Q73" s="369"/>
      <c r="R73" s="439"/>
      <c r="S73" s="367">
        <v>39500</v>
      </c>
      <c r="T73" s="368"/>
      <c r="U73" s="369"/>
      <c r="V73" s="367">
        <v>41250</v>
      </c>
      <c r="W73" s="368"/>
      <c r="X73" s="369"/>
      <c r="Y73" s="367">
        <v>41500</v>
      </c>
      <c r="Z73" s="368"/>
      <c r="AA73" s="369"/>
      <c r="AB73" s="367">
        <v>42000</v>
      </c>
      <c r="AC73" s="368"/>
      <c r="AD73" s="369"/>
      <c r="AE73" s="367">
        <v>40500</v>
      </c>
      <c r="AF73" s="368"/>
      <c r="AG73" s="369"/>
      <c r="AH73" s="387">
        <v>43500</v>
      </c>
      <c r="AI73" s="368"/>
      <c r="AJ73" s="369"/>
      <c r="AK73" s="367">
        <v>37500</v>
      </c>
      <c r="AL73" s="368"/>
      <c r="AM73" s="369"/>
    </row>
    <row r="74" spans="1:39" ht="20.25" hidden="1" customHeight="1">
      <c r="A74" s="299" t="s">
        <v>63</v>
      </c>
      <c r="B74" s="370"/>
      <c r="C74" s="371"/>
      <c r="D74" s="372"/>
      <c r="E74" s="370"/>
      <c r="F74" s="371"/>
      <c r="G74" s="303"/>
      <c r="H74" s="304"/>
      <c r="I74" s="370"/>
      <c r="J74" s="371"/>
      <c r="K74" s="372"/>
      <c r="L74" s="370"/>
      <c r="M74" s="371"/>
      <c r="N74" s="372"/>
      <c r="O74" s="370"/>
      <c r="P74" s="371"/>
      <c r="Q74" s="372"/>
      <c r="R74" s="434"/>
      <c r="S74" s="370"/>
      <c r="T74" s="371"/>
      <c r="U74" s="372"/>
      <c r="V74" s="370"/>
      <c r="W74" s="371"/>
      <c r="X74" s="372"/>
      <c r="Y74" s="370"/>
      <c r="Z74" s="371"/>
      <c r="AA74" s="372"/>
      <c r="AB74" s="370"/>
      <c r="AC74" s="371"/>
      <c r="AD74" s="372"/>
      <c r="AE74" s="370"/>
      <c r="AF74" s="371"/>
      <c r="AG74" s="372"/>
      <c r="AH74" s="370"/>
      <c r="AI74" s="371"/>
      <c r="AJ74" s="372"/>
      <c r="AK74" s="370"/>
      <c r="AL74" s="371"/>
      <c r="AM74" s="372"/>
    </row>
    <row r="75" spans="1:39" ht="20.25" hidden="1" customHeight="1">
      <c r="A75" s="82"/>
      <c r="U75" s="82"/>
      <c r="V75" s="82"/>
      <c r="W75" s="82"/>
    </row>
    <row r="76" spans="1:39" ht="15.75" customHeight="1">
      <c r="A76" s="296" t="s">
        <v>64</v>
      </c>
      <c r="B76" s="295"/>
      <c r="C76" s="295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  <c r="X76" s="295"/>
      <c r="Y76" s="295"/>
      <c r="Z76" s="295"/>
      <c r="AA76" s="295"/>
      <c r="AB76" s="295"/>
      <c r="AC76" s="295"/>
      <c r="AD76" s="295"/>
      <c r="AE76" s="295"/>
      <c r="AF76" s="295"/>
      <c r="AG76" s="295"/>
      <c r="AH76" s="295"/>
      <c r="AI76" s="295"/>
      <c r="AJ76" s="295"/>
      <c r="AK76" s="295"/>
      <c r="AL76" s="295"/>
      <c r="AM76" s="295"/>
    </row>
    <row r="77" spans="1:39" ht="15.75" customHeight="1">
      <c r="A77" s="297" t="s">
        <v>60</v>
      </c>
      <c r="B77" s="384"/>
      <c r="C77" s="368"/>
      <c r="D77" s="369"/>
      <c r="E77" s="384"/>
      <c r="F77" s="368"/>
      <c r="G77" s="369"/>
      <c r="H77" s="298"/>
      <c r="I77" s="384"/>
      <c r="J77" s="368"/>
      <c r="K77" s="369"/>
      <c r="L77" s="384"/>
      <c r="M77" s="368"/>
      <c r="N77" s="369"/>
      <c r="O77" s="367">
        <f>48500</f>
        <v>48500</v>
      </c>
      <c r="P77" s="368"/>
      <c r="Q77" s="369"/>
      <c r="R77" s="439"/>
      <c r="S77" s="384"/>
      <c r="T77" s="368"/>
      <c r="U77" s="369"/>
      <c r="V77" s="367">
        <f>51000+2000</f>
        <v>53000</v>
      </c>
      <c r="W77" s="368"/>
      <c r="X77" s="369"/>
      <c r="Y77" s="384"/>
      <c r="Z77" s="368"/>
      <c r="AA77" s="369"/>
      <c r="AB77" s="384"/>
      <c r="AC77" s="368"/>
      <c r="AD77" s="369"/>
      <c r="AE77" s="384"/>
      <c r="AF77" s="368"/>
      <c r="AG77" s="369"/>
      <c r="AH77" s="367">
        <f>59000+1000+1000+1500</f>
        <v>62500</v>
      </c>
      <c r="AI77" s="368"/>
      <c r="AJ77" s="369"/>
      <c r="AK77" s="384"/>
      <c r="AL77" s="368"/>
      <c r="AM77" s="369"/>
    </row>
    <row r="78" spans="1:39" ht="15" customHeight="1">
      <c r="A78" s="299" t="s">
        <v>61</v>
      </c>
      <c r="B78" s="370"/>
      <c r="C78" s="371"/>
      <c r="D78" s="372"/>
      <c r="E78" s="370"/>
      <c r="F78" s="371"/>
      <c r="G78" s="372"/>
      <c r="H78" s="300"/>
      <c r="I78" s="370"/>
      <c r="J78" s="371"/>
      <c r="K78" s="372"/>
      <c r="L78" s="370"/>
      <c r="M78" s="371"/>
      <c r="N78" s="372"/>
      <c r="O78" s="370"/>
      <c r="P78" s="371"/>
      <c r="Q78" s="372"/>
      <c r="R78" s="434"/>
      <c r="S78" s="370"/>
      <c r="T78" s="371"/>
      <c r="U78" s="372"/>
      <c r="V78" s="370"/>
      <c r="W78" s="371"/>
      <c r="X78" s="372"/>
      <c r="Y78" s="370"/>
      <c r="Z78" s="371"/>
      <c r="AA78" s="372"/>
      <c r="AB78" s="370"/>
      <c r="AC78" s="371"/>
      <c r="AD78" s="372"/>
      <c r="AE78" s="370"/>
      <c r="AF78" s="371"/>
      <c r="AG78" s="372"/>
      <c r="AH78" s="370"/>
      <c r="AI78" s="371"/>
      <c r="AJ78" s="372"/>
      <c r="AK78" s="370"/>
      <c r="AL78" s="371"/>
      <c r="AM78" s="372"/>
    </row>
    <row r="79" spans="1:39" ht="15.75" customHeight="1">
      <c r="A79" s="297" t="s">
        <v>62</v>
      </c>
      <c r="B79" s="367">
        <f>47000+3000+1000+1500</f>
        <v>52500</v>
      </c>
      <c r="C79" s="368"/>
      <c r="D79" s="369"/>
      <c r="E79" s="384"/>
      <c r="F79" s="368"/>
      <c r="G79" s="369"/>
      <c r="H79" s="298"/>
      <c r="I79" s="396">
        <f>52500+3000+500</f>
        <v>56000</v>
      </c>
      <c r="J79" s="368"/>
      <c r="K79" s="369"/>
      <c r="L79" s="367">
        <f>52500+3000</f>
        <v>55500</v>
      </c>
      <c r="M79" s="368"/>
      <c r="N79" s="369"/>
      <c r="O79" s="367">
        <f>48500</f>
        <v>48500</v>
      </c>
      <c r="P79" s="368"/>
      <c r="Q79" s="369"/>
      <c r="R79" s="439"/>
      <c r="S79" s="367">
        <f>54000+2000+1000+1000+1500</f>
        <v>59500</v>
      </c>
      <c r="T79" s="368"/>
      <c r="U79" s="369"/>
      <c r="V79" s="367">
        <f>51000+2000</f>
        <v>53000</v>
      </c>
      <c r="W79" s="368"/>
      <c r="X79" s="369"/>
      <c r="Y79" s="367">
        <f>55000+3000+500+1500</f>
        <v>60000</v>
      </c>
      <c r="Z79" s="368"/>
      <c r="AA79" s="369"/>
      <c r="AB79" s="367">
        <f>55000+3000+1000+1500</f>
        <v>60500</v>
      </c>
      <c r="AC79" s="368"/>
      <c r="AD79" s="369"/>
      <c r="AE79" s="367">
        <f>57000+3000+1000+1500</f>
        <v>62500</v>
      </c>
      <c r="AF79" s="368"/>
      <c r="AG79" s="369"/>
      <c r="AH79" s="387">
        <f>59000+1000+1000+1500</f>
        <v>62500</v>
      </c>
      <c r="AI79" s="368"/>
      <c r="AJ79" s="369"/>
      <c r="AK79" s="367">
        <f>56000+3000+1000+1500</f>
        <v>61500</v>
      </c>
      <c r="AL79" s="368"/>
      <c r="AM79" s="369"/>
    </row>
    <row r="80" spans="1:39" ht="15" customHeight="1">
      <c r="A80" s="299" t="s">
        <v>63</v>
      </c>
      <c r="B80" s="370"/>
      <c r="C80" s="371"/>
      <c r="D80" s="372"/>
      <c r="E80" s="370"/>
      <c r="F80" s="371"/>
      <c r="G80" s="372"/>
      <c r="H80" s="300"/>
      <c r="I80" s="370"/>
      <c r="J80" s="371"/>
      <c r="K80" s="372"/>
      <c r="L80" s="370"/>
      <c r="M80" s="371"/>
      <c r="N80" s="372"/>
      <c r="O80" s="370"/>
      <c r="P80" s="371"/>
      <c r="Q80" s="372"/>
      <c r="R80" s="434"/>
      <c r="S80" s="370"/>
      <c r="T80" s="371"/>
      <c r="U80" s="372"/>
      <c r="V80" s="370"/>
      <c r="W80" s="371"/>
      <c r="X80" s="372"/>
      <c r="Y80" s="370"/>
      <c r="Z80" s="371"/>
      <c r="AA80" s="372"/>
      <c r="AB80" s="370"/>
      <c r="AC80" s="371"/>
      <c r="AD80" s="372"/>
      <c r="AE80" s="370"/>
      <c r="AF80" s="371"/>
      <c r="AG80" s="372"/>
      <c r="AH80" s="370"/>
      <c r="AI80" s="371"/>
      <c r="AJ80" s="372"/>
      <c r="AK80" s="370"/>
      <c r="AL80" s="371"/>
      <c r="AM80" s="372"/>
    </row>
    <row r="81" spans="1:39" ht="15.75" customHeight="1"/>
    <row r="82" spans="1:39" ht="15.75" hidden="1" customHeight="1">
      <c r="A82" s="296" t="s">
        <v>65</v>
      </c>
    </row>
    <row r="83" spans="1:39" ht="15.75" hidden="1" customHeight="1">
      <c r="A83" s="297" t="s">
        <v>60</v>
      </c>
      <c r="B83" s="384"/>
      <c r="C83" s="368"/>
      <c r="D83" s="369"/>
      <c r="E83" s="384"/>
      <c r="F83" s="368"/>
      <c r="G83" s="369"/>
      <c r="H83" s="298"/>
      <c r="I83" s="384"/>
      <c r="J83" s="368"/>
      <c r="K83" s="369"/>
      <c r="L83" s="384"/>
      <c r="M83" s="368"/>
      <c r="N83" s="369"/>
      <c r="O83" s="367">
        <v>36500</v>
      </c>
      <c r="P83" s="368"/>
      <c r="Q83" s="369"/>
      <c r="R83" s="436"/>
      <c r="S83" s="367">
        <v>37500</v>
      </c>
      <c r="T83" s="368"/>
      <c r="U83" s="369"/>
      <c r="V83" s="367">
        <v>38250</v>
      </c>
      <c r="W83" s="368"/>
      <c r="X83" s="369"/>
      <c r="Y83" s="367">
        <v>38500</v>
      </c>
      <c r="Z83" s="368"/>
      <c r="AA83" s="369"/>
      <c r="AB83" s="367">
        <v>39000</v>
      </c>
      <c r="AC83" s="368"/>
      <c r="AD83" s="369"/>
      <c r="AE83" s="367">
        <v>38000</v>
      </c>
      <c r="AF83" s="368"/>
      <c r="AG83" s="369"/>
      <c r="AH83" s="367">
        <v>39500</v>
      </c>
      <c r="AI83" s="368"/>
      <c r="AJ83" s="369"/>
      <c r="AK83" s="367">
        <v>36500</v>
      </c>
      <c r="AL83" s="368"/>
      <c r="AM83" s="369"/>
    </row>
    <row r="84" spans="1:39" ht="15.75" hidden="1" customHeight="1">
      <c r="A84" s="299" t="s">
        <v>61</v>
      </c>
      <c r="B84" s="370"/>
      <c r="C84" s="371"/>
      <c r="D84" s="372"/>
      <c r="E84" s="370"/>
      <c r="F84" s="371"/>
      <c r="G84" s="372"/>
      <c r="H84" s="300"/>
      <c r="I84" s="370"/>
      <c r="J84" s="371"/>
      <c r="K84" s="372"/>
      <c r="L84" s="370"/>
      <c r="M84" s="371"/>
      <c r="N84" s="372"/>
      <c r="O84" s="370"/>
      <c r="P84" s="371"/>
      <c r="Q84" s="372"/>
      <c r="R84" s="437"/>
      <c r="S84" s="370"/>
      <c r="T84" s="371"/>
      <c r="U84" s="372"/>
      <c r="V84" s="370"/>
      <c r="W84" s="371"/>
      <c r="X84" s="372"/>
      <c r="Y84" s="370"/>
      <c r="Z84" s="371"/>
      <c r="AA84" s="372"/>
      <c r="AB84" s="370"/>
      <c r="AC84" s="371"/>
      <c r="AD84" s="372"/>
      <c r="AE84" s="370"/>
      <c r="AF84" s="371"/>
      <c r="AG84" s="372"/>
      <c r="AH84" s="370"/>
      <c r="AI84" s="371"/>
      <c r="AJ84" s="372"/>
      <c r="AK84" s="370"/>
      <c r="AL84" s="371"/>
      <c r="AM84" s="372"/>
    </row>
    <row r="85" spans="1:39" ht="15.75" hidden="1" customHeight="1">
      <c r="A85" s="297" t="s">
        <v>62</v>
      </c>
      <c r="B85" s="367">
        <v>37500</v>
      </c>
      <c r="C85" s="368"/>
      <c r="D85" s="369"/>
      <c r="E85" s="387">
        <v>42250</v>
      </c>
      <c r="F85" s="368"/>
      <c r="G85" s="369"/>
      <c r="H85" s="305"/>
      <c r="I85" s="367">
        <v>40250</v>
      </c>
      <c r="J85" s="368"/>
      <c r="K85" s="369"/>
      <c r="L85" s="367">
        <v>40250</v>
      </c>
      <c r="M85" s="368"/>
      <c r="N85" s="369"/>
      <c r="O85" s="367">
        <v>38000</v>
      </c>
      <c r="P85" s="368"/>
      <c r="Q85" s="369"/>
      <c r="R85" s="436"/>
      <c r="S85" s="367">
        <v>39500</v>
      </c>
      <c r="T85" s="368"/>
      <c r="U85" s="369"/>
      <c r="V85" s="367">
        <v>40750</v>
      </c>
      <c r="W85" s="368"/>
      <c r="X85" s="369"/>
      <c r="Y85" s="367">
        <v>41000</v>
      </c>
      <c r="Z85" s="368"/>
      <c r="AA85" s="369"/>
      <c r="AB85" s="367">
        <v>41500</v>
      </c>
      <c r="AC85" s="368"/>
      <c r="AD85" s="369"/>
      <c r="AE85" s="367">
        <v>40500</v>
      </c>
      <c r="AF85" s="368"/>
      <c r="AG85" s="369"/>
      <c r="AH85" s="387">
        <v>42500</v>
      </c>
      <c r="AI85" s="368"/>
      <c r="AJ85" s="369"/>
      <c r="AK85" s="367">
        <v>37500</v>
      </c>
      <c r="AL85" s="368"/>
      <c r="AM85" s="369"/>
    </row>
    <row r="86" spans="1:39" ht="15.75" hidden="1" customHeight="1">
      <c r="A86" s="299" t="s">
        <v>63</v>
      </c>
      <c r="B86" s="370"/>
      <c r="C86" s="371"/>
      <c r="D86" s="372"/>
      <c r="E86" s="370"/>
      <c r="F86" s="371"/>
      <c r="G86" s="372"/>
      <c r="H86" s="306"/>
      <c r="I86" s="370"/>
      <c r="J86" s="371"/>
      <c r="K86" s="372"/>
      <c r="L86" s="370"/>
      <c r="M86" s="371"/>
      <c r="N86" s="372"/>
      <c r="O86" s="370"/>
      <c r="P86" s="371"/>
      <c r="Q86" s="372"/>
      <c r="R86" s="437"/>
      <c r="S86" s="370"/>
      <c r="T86" s="371"/>
      <c r="U86" s="372"/>
      <c r="V86" s="370"/>
      <c r="W86" s="371"/>
      <c r="X86" s="372"/>
      <c r="Y86" s="370"/>
      <c r="Z86" s="371"/>
      <c r="AA86" s="372"/>
      <c r="AB86" s="370"/>
      <c r="AC86" s="371"/>
      <c r="AD86" s="372"/>
      <c r="AE86" s="370"/>
      <c r="AF86" s="371"/>
      <c r="AG86" s="372"/>
      <c r="AH86" s="370"/>
      <c r="AI86" s="371"/>
      <c r="AJ86" s="372"/>
      <c r="AK86" s="370"/>
      <c r="AL86" s="371"/>
      <c r="AM86" s="372"/>
    </row>
    <row r="87" spans="1:39" ht="15.75" hidden="1" customHeight="1"/>
    <row r="88" spans="1:39" ht="15.75" hidden="1" customHeight="1">
      <c r="A88" s="296" t="s">
        <v>66</v>
      </c>
    </row>
    <row r="89" spans="1:39" ht="15.75" hidden="1" customHeight="1">
      <c r="A89" s="297" t="s">
        <v>60</v>
      </c>
      <c r="B89" s="384"/>
      <c r="C89" s="368"/>
      <c r="D89" s="369"/>
      <c r="E89" s="384"/>
      <c r="F89" s="368"/>
      <c r="G89" s="369"/>
      <c r="H89" s="298"/>
      <c r="I89" s="384"/>
      <c r="J89" s="368"/>
      <c r="K89" s="369"/>
      <c r="L89" s="384"/>
      <c r="M89" s="368"/>
      <c r="N89" s="369"/>
      <c r="O89" s="384">
        <f>O77-O83</f>
        <v>12000</v>
      </c>
      <c r="P89" s="368"/>
      <c r="Q89" s="369"/>
      <c r="R89" s="436"/>
      <c r="S89" s="384">
        <f>S77-S83</f>
        <v>-37500</v>
      </c>
      <c r="T89" s="368"/>
      <c r="U89" s="369"/>
      <c r="V89" s="384">
        <f>V77-V83</f>
        <v>14750</v>
      </c>
      <c r="W89" s="368"/>
      <c r="X89" s="369"/>
      <c r="Y89" s="384">
        <f>Y77-Y83</f>
        <v>-38500</v>
      </c>
      <c r="Z89" s="368"/>
      <c r="AA89" s="369"/>
      <c r="AB89" s="384">
        <f>AB77-AB83</f>
        <v>-39000</v>
      </c>
      <c r="AC89" s="368"/>
      <c r="AD89" s="369"/>
      <c r="AE89" s="384">
        <f>AE77-AE83</f>
        <v>-38000</v>
      </c>
      <c r="AF89" s="368"/>
      <c r="AG89" s="369"/>
      <c r="AH89" s="384">
        <f>AH77-AH83</f>
        <v>23000</v>
      </c>
      <c r="AI89" s="368"/>
      <c r="AJ89" s="369"/>
      <c r="AK89" s="384">
        <f>AK77-AK83</f>
        <v>-36500</v>
      </c>
      <c r="AL89" s="368"/>
      <c r="AM89" s="369"/>
    </row>
    <row r="90" spans="1:39" ht="15.75" hidden="1" customHeight="1">
      <c r="A90" s="299" t="s">
        <v>61</v>
      </c>
      <c r="B90" s="370"/>
      <c r="C90" s="371"/>
      <c r="D90" s="372"/>
      <c r="E90" s="370"/>
      <c r="F90" s="371"/>
      <c r="G90" s="372"/>
      <c r="H90" s="300"/>
      <c r="I90" s="370"/>
      <c r="J90" s="371"/>
      <c r="K90" s="372"/>
      <c r="L90" s="370"/>
      <c r="M90" s="371"/>
      <c r="N90" s="372"/>
      <c r="O90" s="370"/>
      <c r="P90" s="371"/>
      <c r="Q90" s="372"/>
      <c r="R90" s="437"/>
      <c r="S90" s="370"/>
      <c r="T90" s="371"/>
      <c r="U90" s="372"/>
      <c r="V90" s="370"/>
      <c r="W90" s="371"/>
      <c r="X90" s="372"/>
      <c r="Y90" s="370"/>
      <c r="Z90" s="371"/>
      <c r="AA90" s="372"/>
      <c r="AB90" s="370"/>
      <c r="AC90" s="371"/>
      <c r="AD90" s="372"/>
      <c r="AE90" s="370"/>
      <c r="AF90" s="371"/>
      <c r="AG90" s="372"/>
      <c r="AH90" s="370"/>
      <c r="AI90" s="371"/>
      <c r="AJ90" s="372"/>
      <c r="AK90" s="370"/>
      <c r="AL90" s="371"/>
      <c r="AM90" s="372"/>
    </row>
    <row r="91" spans="1:39" ht="15.75" hidden="1" customHeight="1">
      <c r="A91" s="297" t="s">
        <v>62</v>
      </c>
      <c r="B91" s="384">
        <f>B79-B85</f>
        <v>15000</v>
      </c>
      <c r="C91" s="368"/>
      <c r="D91" s="369"/>
      <c r="E91" s="384">
        <f>E79-E85</f>
        <v>-42250</v>
      </c>
      <c r="F91" s="368"/>
      <c r="G91" s="369"/>
      <c r="H91" s="298"/>
      <c r="I91" s="384">
        <f>I79-I85</f>
        <v>15750</v>
      </c>
      <c r="J91" s="368"/>
      <c r="K91" s="369"/>
      <c r="L91" s="384">
        <f>L79-L85</f>
        <v>15250</v>
      </c>
      <c r="M91" s="368"/>
      <c r="N91" s="369"/>
      <c r="O91" s="384">
        <f>O79-O85</f>
        <v>10500</v>
      </c>
      <c r="P91" s="368"/>
      <c r="Q91" s="369"/>
      <c r="R91" s="436"/>
      <c r="S91" s="384">
        <f>S79-S85</f>
        <v>20000</v>
      </c>
      <c r="T91" s="368"/>
      <c r="U91" s="369"/>
      <c r="V91" s="384">
        <f>V79-V85</f>
        <v>12250</v>
      </c>
      <c r="W91" s="368"/>
      <c r="X91" s="369"/>
      <c r="Y91" s="384">
        <f>Y79-Y85</f>
        <v>19000</v>
      </c>
      <c r="Z91" s="368"/>
      <c r="AA91" s="369"/>
      <c r="AB91" s="384">
        <f>AB79-AB85</f>
        <v>19000</v>
      </c>
      <c r="AC91" s="368"/>
      <c r="AD91" s="369"/>
      <c r="AE91" s="384">
        <f>AE79-AE85</f>
        <v>22000</v>
      </c>
      <c r="AF91" s="368"/>
      <c r="AG91" s="369"/>
      <c r="AH91" s="384">
        <f>AH79-AH85</f>
        <v>20000</v>
      </c>
      <c r="AI91" s="368"/>
      <c r="AJ91" s="369"/>
      <c r="AK91" s="384">
        <f>AK79-AK85</f>
        <v>24000</v>
      </c>
      <c r="AL91" s="368"/>
      <c r="AM91" s="369"/>
    </row>
    <row r="92" spans="1:39" ht="15.75" hidden="1" customHeight="1">
      <c r="A92" s="299" t="s">
        <v>63</v>
      </c>
      <c r="B92" s="370"/>
      <c r="C92" s="371"/>
      <c r="D92" s="372"/>
      <c r="E92" s="370"/>
      <c r="F92" s="371"/>
      <c r="G92" s="372"/>
      <c r="H92" s="300"/>
      <c r="I92" s="370"/>
      <c r="J92" s="371"/>
      <c r="K92" s="372"/>
      <c r="L92" s="370"/>
      <c r="M92" s="371"/>
      <c r="N92" s="372"/>
      <c r="O92" s="370"/>
      <c r="P92" s="371"/>
      <c r="Q92" s="372"/>
      <c r="R92" s="437"/>
      <c r="S92" s="370"/>
      <c r="T92" s="371"/>
      <c r="U92" s="372"/>
      <c r="V92" s="370"/>
      <c r="W92" s="371"/>
      <c r="X92" s="372"/>
      <c r="Y92" s="370"/>
      <c r="Z92" s="371"/>
      <c r="AA92" s="372"/>
      <c r="AB92" s="370"/>
      <c r="AC92" s="371"/>
      <c r="AD92" s="372"/>
      <c r="AE92" s="370"/>
      <c r="AF92" s="371"/>
      <c r="AG92" s="372"/>
      <c r="AH92" s="370"/>
      <c r="AI92" s="371"/>
      <c r="AJ92" s="372"/>
      <c r="AK92" s="370"/>
      <c r="AL92" s="371"/>
      <c r="AM92" s="372"/>
    </row>
    <row r="93" spans="1:39" ht="15.75" hidden="1" customHeight="1">
      <c r="A93" s="307"/>
      <c r="B93" s="307"/>
      <c r="C93" s="307"/>
      <c r="D93" s="307"/>
      <c r="E93" s="307"/>
      <c r="F93" s="307"/>
      <c r="G93" s="307"/>
      <c r="H93" s="307"/>
      <c r="I93" s="307"/>
      <c r="J93" s="307"/>
      <c r="K93" s="307"/>
      <c r="L93" s="307"/>
      <c r="M93" s="307"/>
      <c r="N93" s="307"/>
      <c r="O93" s="307"/>
      <c r="P93" s="307"/>
      <c r="Q93" s="307"/>
      <c r="R93" s="307"/>
      <c r="S93" s="307"/>
      <c r="T93" s="307"/>
      <c r="U93" s="307"/>
      <c r="V93" s="307"/>
      <c r="W93" s="307"/>
      <c r="X93" s="307"/>
      <c r="Y93" s="307"/>
      <c r="Z93" s="307"/>
      <c r="AA93" s="307"/>
      <c r="AB93" s="307"/>
      <c r="AC93" s="307"/>
      <c r="AD93" s="307"/>
      <c r="AE93" s="307"/>
      <c r="AF93" s="307"/>
      <c r="AG93" s="307"/>
      <c r="AH93" s="307"/>
      <c r="AI93" s="307"/>
      <c r="AJ93" s="307"/>
      <c r="AK93" s="307"/>
      <c r="AL93" s="307"/>
      <c r="AM93" s="307"/>
    </row>
    <row r="94" spans="1:39" ht="15.75" hidden="1" customHeight="1">
      <c r="A94" s="308" t="s">
        <v>67</v>
      </c>
    </row>
    <row r="95" spans="1:39" ht="15.75" hidden="1" customHeight="1">
      <c r="A95" s="297" t="s">
        <v>60</v>
      </c>
      <c r="B95" s="384"/>
      <c r="C95" s="368"/>
      <c r="D95" s="369"/>
      <c r="E95" s="384"/>
      <c r="F95" s="368"/>
      <c r="G95" s="369"/>
      <c r="H95" s="298"/>
      <c r="I95" s="384"/>
      <c r="J95" s="368"/>
      <c r="K95" s="369"/>
      <c r="L95" s="384"/>
      <c r="M95" s="368"/>
      <c r="N95" s="369"/>
      <c r="O95" s="383" t="s">
        <v>68</v>
      </c>
      <c r="P95" s="368"/>
      <c r="Q95" s="369"/>
      <c r="R95" s="436"/>
      <c r="S95" s="383" t="s">
        <v>68</v>
      </c>
      <c r="T95" s="368"/>
      <c r="U95" s="369"/>
      <c r="V95" s="383" t="s">
        <v>68</v>
      </c>
      <c r="W95" s="368"/>
      <c r="X95" s="369"/>
      <c r="Y95" s="383" t="s">
        <v>68</v>
      </c>
      <c r="Z95" s="368"/>
      <c r="AA95" s="369"/>
      <c r="AB95" s="383" t="s">
        <v>68</v>
      </c>
      <c r="AC95" s="368"/>
      <c r="AD95" s="369"/>
      <c r="AE95" s="383" t="s">
        <v>68</v>
      </c>
      <c r="AF95" s="368"/>
      <c r="AG95" s="369"/>
      <c r="AH95" s="383" t="s">
        <v>68</v>
      </c>
      <c r="AI95" s="368"/>
      <c r="AJ95" s="369"/>
      <c r="AK95" s="383" t="s">
        <v>68</v>
      </c>
      <c r="AL95" s="368"/>
      <c r="AM95" s="369"/>
    </row>
    <row r="96" spans="1:39" ht="15.75" hidden="1" customHeight="1">
      <c r="A96" s="299" t="s">
        <v>61</v>
      </c>
      <c r="B96" s="370"/>
      <c r="C96" s="371"/>
      <c r="D96" s="372"/>
      <c r="E96" s="370"/>
      <c r="F96" s="371"/>
      <c r="G96" s="372"/>
      <c r="H96" s="300"/>
      <c r="I96" s="370"/>
      <c r="J96" s="371"/>
      <c r="K96" s="372"/>
      <c r="L96" s="370"/>
      <c r="M96" s="371"/>
      <c r="N96" s="372"/>
      <c r="O96" s="370"/>
      <c r="P96" s="371"/>
      <c r="Q96" s="372"/>
      <c r="R96" s="437"/>
      <c r="S96" s="370"/>
      <c r="T96" s="371"/>
      <c r="U96" s="372"/>
      <c r="V96" s="370"/>
      <c r="W96" s="371"/>
      <c r="X96" s="372"/>
      <c r="Y96" s="370"/>
      <c r="Z96" s="371"/>
      <c r="AA96" s="372"/>
      <c r="AB96" s="370"/>
      <c r="AC96" s="371"/>
      <c r="AD96" s="372"/>
      <c r="AE96" s="370"/>
      <c r="AF96" s="371"/>
      <c r="AG96" s="372"/>
      <c r="AH96" s="370"/>
      <c r="AI96" s="371"/>
      <c r="AJ96" s="372"/>
      <c r="AK96" s="370"/>
      <c r="AL96" s="371"/>
      <c r="AM96" s="372"/>
    </row>
    <row r="97" spans="1:39" ht="15.75" hidden="1" customHeight="1">
      <c r="A97" s="297" t="s">
        <v>62</v>
      </c>
      <c r="B97" s="384">
        <v>2000</v>
      </c>
      <c r="C97" s="368"/>
      <c r="D97" s="369"/>
      <c r="E97" s="384">
        <v>2000</v>
      </c>
      <c r="F97" s="368"/>
      <c r="G97" s="369"/>
      <c r="H97" s="298"/>
      <c r="I97" s="384">
        <v>500</v>
      </c>
      <c r="J97" s="368"/>
      <c r="K97" s="369"/>
      <c r="L97" s="383" t="s">
        <v>68</v>
      </c>
      <c r="M97" s="368"/>
      <c r="N97" s="369"/>
      <c r="O97" s="384">
        <v>500</v>
      </c>
      <c r="P97" s="368"/>
      <c r="Q97" s="369"/>
      <c r="R97" s="436"/>
      <c r="S97" s="383" t="s">
        <v>68</v>
      </c>
      <c r="T97" s="368"/>
      <c r="U97" s="369"/>
      <c r="V97" s="384">
        <v>500</v>
      </c>
      <c r="W97" s="368"/>
      <c r="X97" s="369"/>
      <c r="Y97" s="384">
        <v>500</v>
      </c>
      <c r="Z97" s="368"/>
      <c r="AA97" s="369"/>
      <c r="AB97" s="384">
        <v>500</v>
      </c>
      <c r="AC97" s="368"/>
      <c r="AD97" s="369"/>
      <c r="AE97" s="383" t="s">
        <v>68</v>
      </c>
      <c r="AF97" s="368"/>
      <c r="AG97" s="369"/>
      <c r="AH97" s="384">
        <v>1000</v>
      </c>
      <c r="AI97" s="368"/>
      <c r="AJ97" s="369"/>
      <c r="AK97" s="383" t="s">
        <v>68</v>
      </c>
      <c r="AL97" s="368"/>
      <c r="AM97" s="369"/>
    </row>
    <row r="98" spans="1:39" ht="18.75" hidden="1" customHeight="1">
      <c r="A98" s="299" t="s">
        <v>63</v>
      </c>
      <c r="B98" s="370"/>
      <c r="C98" s="371"/>
      <c r="D98" s="372"/>
      <c r="E98" s="370"/>
      <c r="F98" s="371"/>
      <c r="G98" s="372"/>
      <c r="H98" s="300"/>
      <c r="I98" s="370"/>
      <c r="J98" s="371"/>
      <c r="K98" s="372"/>
      <c r="L98" s="370"/>
      <c r="M98" s="371"/>
      <c r="N98" s="372"/>
      <c r="O98" s="370"/>
      <c r="P98" s="371"/>
      <c r="Q98" s="372"/>
      <c r="R98" s="437"/>
      <c r="S98" s="370"/>
      <c r="T98" s="371"/>
      <c r="U98" s="372"/>
      <c r="V98" s="370"/>
      <c r="W98" s="371"/>
      <c r="X98" s="372"/>
      <c r="Y98" s="370"/>
      <c r="Z98" s="371"/>
      <c r="AA98" s="372"/>
      <c r="AB98" s="370"/>
      <c r="AC98" s="371"/>
      <c r="AD98" s="372"/>
      <c r="AE98" s="370"/>
      <c r="AF98" s="371"/>
      <c r="AG98" s="372"/>
      <c r="AH98" s="370"/>
      <c r="AI98" s="371"/>
      <c r="AJ98" s="372"/>
      <c r="AK98" s="370"/>
      <c r="AL98" s="371"/>
      <c r="AM98" s="372"/>
    </row>
    <row r="99" spans="1:39" ht="27.75" hidden="1" customHeight="1">
      <c r="A99" s="296" t="s">
        <v>69</v>
      </c>
      <c r="K99" s="307"/>
      <c r="L99" s="307"/>
      <c r="M99" s="307"/>
      <c r="N99" s="307"/>
      <c r="O99" s="307"/>
      <c r="P99" s="307"/>
      <c r="Q99" s="307"/>
      <c r="R99" s="307"/>
      <c r="S99" s="307"/>
      <c r="T99" s="307"/>
      <c r="U99" s="307"/>
      <c r="V99" s="307"/>
      <c r="W99" s="307"/>
      <c r="X99" s="307"/>
      <c r="Y99" s="307"/>
      <c r="Z99" s="307"/>
      <c r="AA99" s="307"/>
      <c r="AB99" s="307"/>
      <c r="AC99" s="307"/>
      <c r="AD99" s="307"/>
      <c r="AE99" s="307"/>
      <c r="AF99" s="307"/>
      <c r="AG99" s="307"/>
      <c r="AH99" s="307"/>
      <c r="AI99" s="307"/>
      <c r="AJ99" s="307"/>
      <c r="AK99" s="307"/>
      <c r="AL99" s="307"/>
      <c r="AM99" s="307"/>
    </row>
    <row r="100" spans="1:39" ht="15" hidden="1" customHeight="1">
      <c r="A100" s="309" t="s">
        <v>70</v>
      </c>
      <c r="B100" s="397">
        <v>500</v>
      </c>
      <c r="C100" s="377"/>
      <c r="D100" s="378"/>
      <c r="E100" s="397">
        <v>500</v>
      </c>
      <c r="F100" s="377"/>
      <c r="G100" s="378"/>
      <c r="H100" s="310"/>
      <c r="I100" s="397">
        <v>500</v>
      </c>
      <c r="J100" s="377"/>
      <c r="K100" s="378"/>
      <c r="L100" s="397">
        <v>500</v>
      </c>
      <c r="M100" s="377"/>
      <c r="N100" s="378"/>
      <c r="O100" s="397">
        <v>500</v>
      </c>
      <c r="P100" s="377"/>
      <c r="Q100" s="378"/>
      <c r="R100" s="311"/>
      <c r="S100" s="397">
        <v>500</v>
      </c>
      <c r="T100" s="377"/>
      <c r="U100" s="378"/>
      <c r="V100" s="397">
        <v>500</v>
      </c>
      <c r="W100" s="377"/>
      <c r="X100" s="378"/>
      <c r="Y100" s="397">
        <v>500</v>
      </c>
      <c r="Z100" s="377"/>
      <c r="AA100" s="378"/>
      <c r="AB100" s="397">
        <v>500</v>
      </c>
      <c r="AC100" s="377"/>
      <c r="AD100" s="378"/>
      <c r="AE100" s="397">
        <v>500</v>
      </c>
      <c r="AF100" s="377"/>
      <c r="AG100" s="378"/>
      <c r="AH100" s="397">
        <v>500</v>
      </c>
      <c r="AI100" s="377"/>
      <c r="AJ100" s="378"/>
      <c r="AK100" s="397">
        <v>500</v>
      </c>
      <c r="AL100" s="377"/>
      <c r="AM100" s="386"/>
    </row>
    <row r="101" spans="1:39" ht="15.75" hidden="1" customHeight="1">
      <c r="A101" s="312" t="s">
        <v>71</v>
      </c>
      <c r="B101" s="398">
        <v>1</v>
      </c>
      <c r="C101" s="374"/>
      <c r="D101" s="375"/>
      <c r="E101" s="398">
        <v>1</v>
      </c>
      <c r="F101" s="374"/>
      <c r="G101" s="375"/>
      <c r="H101" s="313"/>
      <c r="I101" s="398">
        <v>2</v>
      </c>
      <c r="J101" s="374"/>
      <c r="K101" s="375"/>
      <c r="L101" s="398">
        <v>2</v>
      </c>
      <c r="M101" s="374"/>
      <c r="N101" s="375"/>
      <c r="O101" s="398">
        <v>2</v>
      </c>
      <c r="P101" s="374"/>
      <c r="Q101" s="375"/>
      <c r="R101" s="314"/>
      <c r="S101" s="398">
        <v>2</v>
      </c>
      <c r="T101" s="374"/>
      <c r="U101" s="375"/>
      <c r="V101" s="398">
        <v>2</v>
      </c>
      <c r="W101" s="374"/>
      <c r="X101" s="375"/>
      <c r="Y101" s="398">
        <v>2</v>
      </c>
      <c r="Z101" s="374"/>
      <c r="AA101" s="375"/>
      <c r="AB101" s="398">
        <v>2</v>
      </c>
      <c r="AC101" s="374"/>
      <c r="AD101" s="375"/>
      <c r="AE101" s="398">
        <v>2</v>
      </c>
      <c r="AF101" s="374"/>
      <c r="AG101" s="375"/>
      <c r="AH101" s="398">
        <v>1</v>
      </c>
      <c r="AI101" s="374"/>
      <c r="AJ101" s="375"/>
      <c r="AK101" s="398">
        <v>2</v>
      </c>
      <c r="AL101" s="374"/>
      <c r="AM101" s="385"/>
    </row>
    <row r="102" spans="1:39" ht="15.75" hidden="1" customHeight="1">
      <c r="A102" s="312" t="s">
        <v>72</v>
      </c>
      <c r="B102" s="398"/>
      <c r="C102" s="374"/>
      <c r="D102" s="375"/>
      <c r="E102" s="398"/>
      <c r="F102" s="374"/>
      <c r="G102" s="375"/>
      <c r="H102" s="313"/>
      <c r="I102" s="398"/>
      <c r="J102" s="374"/>
      <c r="K102" s="375"/>
      <c r="L102" s="398"/>
      <c r="M102" s="374"/>
      <c r="N102" s="375"/>
      <c r="O102" s="398"/>
      <c r="P102" s="374"/>
      <c r="Q102" s="375"/>
      <c r="R102" s="314"/>
      <c r="S102" s="398"/>
      <c r="T102" s="374"/>
      <c r="U102" s="375"/>
      <c r="V102" s="398"/>
      <c r="W102" s="374"/>
      <c r="X102" s="375"/>
      <c r="Y102" s="398"/>
      <c r="Z102" s="374"/>
      <c r="AA102" s="375"/>
      <c r="AB102" s="398"/>
      <c r="AC102" s="374"/>
      <c r="AD102" s="375"/>
      <c r="AE102" s="398"/>
      <c r="AF102" s="374"/>
      <c r="AG102" s="375"/>
      <c r="AH102" s="398"/>
      <c r="AI102" s="374"/>
      <c r="AJ102" s="375"/>
      <c r="AK102" s="398"/>
      <c r="AL102" s="374"/>
      <c r="AM102" s="385"/>
    </row>
    <row r="103" spans="1:39" ht="15.75" hidden="1" customHeight="1">
      <c r="A103" s="312" t="s">
        <v>73</v>
      </c>
      <c r="B103" s="398"/>
      <c r="C103" s="374"/>
      <c r="D103" s="375"/>
      <c r="E103" s="398"/>
      <c r="F103" s="374"/>
      <c r="G103" s="375"/>
      <c r="H103" s="313"/>
      <c r="I103" s="398"/>
      <c r="J103" s="374"/>
      <c r="K103" s="375"/>
      <c r="L103" s="398"/>
      <c r="M103" s="374"/>
      <c r="N103" s="375"/>
      <c r="O103" s="398"/>
      <c r="P103" s="374"/>
      <c r="Q103" s="375"/>
      <c r="R103" s="314"/>
      <c r="S103" s="398"/>
      <c r="T103" s="374"/>
      <c r="U103" s="375"/>
      <c r="V103" s="398"/>
      <c r="W103" s="374"/>
      <c r="X103" s="375"/>
      <c r="Y103" s="398"/>
      <c r="Z103" s="374"/>
      <c r="AA103" s="375"/>
      <c r="AB103" s="398"/>
      <c r="AC103" s="374"/>
      <c r="AD103" s="375"/>
      <c r="AE103" s="398"/>
      <c r="AF103" s="374"/>
      <c r="AG103" s="375"/>
      <c r="AH103" s="398"/>
      <c r="AI103" s="374"/>
      <c r="AJ103" s="375"/>
      <c r="AK103" s="398"/>
      <c r="AL103" s="374"/>
      <c r="AM103" s="385"/>
    </row>
    <row r="104" spans="1:39" ht="15.75" hidden="1" customHeight="1">
      <c r="A104" s="315" t="s">
        <v>74</v>
      </c>
      <c r="B104" s="427">
        <f>B101-B103</f>
        <v>1</v>
      </c>
      <c r="C104" s="381"/>
      <c r="D104" s="382"/>
      <c r="E104" s="427">
        <f>E101-E103</f>
        <v>1</v>
      </c>
      <c r="F104" s="381"/>
      <c r="G104" s="382"/>
      <c r="H104" s="316"/>
      <c r="I104" s="427">
        <f>I101-I103</f>
        <v>2</v>
      </c>
      <c r="J104" s="381"/>
      <c r="K104" s="382"/>
      <c r="L104" s="427">
        <f>L101-L103</f>
        <v>2</v>
      </c>
      <c r="M104" s="381"/>
      <c r="N104" s="382"/>
      <c r="O104" s="427">
        <f>O101-O103</f>
        <v>2</v>
      </c>
      <c r="P104" s="381"/>
      <c r="Q104" s="382"/>
      <c r="R104" s="317"/>
      <c r="S104" s="427">
        <f>S101-S103</f>
        <v>2</v>
      </c>
      <c r="T104" s="381"/>
      <c r="U104" s="382"/>
      <c r="V104" s="427">
        <f>V101-V103</f>
        <v>2</v>
      </c>
      <c r="W104" s="381"/>
      <c r="X104" s="382"/>
      <c r="Y104" s="427">
        <f>Y101-Y103</f>
        <v>2</v>
      </c>
      <c r="Z104" s="381"/>
      <c r="AA104" s="382"/>
      <c r="AB104" s="427">
        <f>AB101-AB103</f>
        <v>2</v>
      </c>
      <c r="AC104" s="381"/>
      <c r="AD104" s="382"/>
      <c r="AE104" s="427">
        <f>AE101-AE103</f>
        <v>2</v>
      </c>
      <c r="AF104" s="381"/>
      <c r="AG104" s="382"/>
      <c r="AH104" s="427">
        <f>AH101-AH103</f>
        <v>1</v>
      </c>
      <c r="AI104" s="381"/>
      <c r="AJ104" s="382"/>
      <c r="AK104" s="427">
        <f>AK101-AK102-AK103</f>
        <v>2</v>
      </c>
      <c r="AL104" s="381"/>
      <c r="AM104" s="428"/>
    </row>
    <row r="105" spans="1:39" ht="15.75" customHeight="1"/>
    <row r="106" spans="1:39" ht="15.75" customHeight="1">
      <c r="A106" s="318" t="s">
        <v>71</v>
      </c>
      <c r="B106" s="399">
        <v>1</v>
      </c>
      <c r="C106" s="377"/>
      <c r="D106" s="378"/>
      <c r="E106" s="399">
        <v>1</v>
      </c>
      <c r="F106" s="377"/>
      <c r="G106" s="377"/>
      <c r="H106" s="378"/>
      <c r="I106" s="399">
        <v>2</v>
      </c>
      <c r="J106" s="377"/>
      <c r="K106" s="378"/>
      <c r="L106" s="399">
        <v>2</v>
      </c>
      <c r="M106" s="377"/>
      <c r="N106" s="378"/>
      <c r="O106" s="399">
        <v>2</v>
      </c>
      <c r="P106" s="377"/>
      <c r="Q106" s="378"/>
      <c r="R106" s="319"/>
      <c r="S106" s="399">
        <v>2</v>
      </c>
      <c r="T106" s="377"/>
      <c r="U106" s="378"/>
      <c r="V106" s="399">
        <v>2</v>
      </c>
      <c r="W106" s="377"/>
      <c r="X106" s="378"/>
      <c r="Y106" s="399">
        <v>2</v>
      </c>
      <c r="Z106" s="377"/>
      <c r="AA106" s="378"/>
      <c r="AB106" s="399">
        <v>2</v>
      </c>
      <c r="AC106" s="377"/>
      <c r="AD106" s="378"/>
      <c r="AE106" s="399">
        <v>2</v>
      </c>
      <c r="AF106" s="377"/>
      <c r="AG106" s="378"/>
      <c r="AH106" s="399">
        <v>1</v>
      </c>
      <c r="AI106" s="377"/>
      <c r="AJ106" s="378"/>
      <c r="AK106" s="399">
        <v>2</v>
      </c>
      <c r="AL106" s="377"/>
      <c r="AM106" s="386"/>
    </row>
    <row r="107" spans="1:39" ht="15.75" customHeight="1">
      <c r="A107" s="320" t="s">
        <v>72</v>
      </c>
      <c r="B107" s="379"/>
      <c r="C107" s="374"/>
      <c r="D107" s="375"/>
      <c r="E107" s="379"/>
      <c r="F107" s="374"/>
      <c r="G107" s="374"/>
      <c r="H107" s="375"/>
      <c r="I107" s="379"/>
      <c r="J107" s="374"/>
      <c r="K107" s="375"/>
      <c r="L107" s="379">
        <v>1</v>
      </c>
      <c r="M107" s="374"/>
      <c r="N107" s="375"/>
      <c r="O107" s="379">
        <v>1</v>
      </c>
      <c r="P107" s="374"/>
      <c r="Q107" s="375"/>
      <c r="R107" s="321"/>
      <c r="S107" s="379"/>
      <c r="T107" s="374"/>
      <c r="U107" s="375"/>
      <c r="V107" s="379">
        <v>2</v>
      </c>
      <c r="W107" s="374"/>
      <c r="X107" s="375"/>
      <c r="Y107" s="379"/>
      <c r="Z107" s="374"/>
      <c r="AA107" s="375"/>
      <c r="AB107" s="379"/>
      <c r="AC107" s="374"/>
      <c r="AD107" s="375"/>
      <c r="AE107" s="379"/>
      <c r="AF107" s="374"/>
      <c r="AG107" s="375"/>
      <c r="AH107" s="379"/>
      <c r="AI107" s="374"/>
      <c r="AJ107" s="375"/>
      <c r="AK107" s="379">
        <v>0</v>
      </c>
      <c r="AL107" s="374"/>
      <c r="AM107" s="385"/>
    </row>
    <row r="108" spans="1:39" ht="15.75" customHeight="1">
      <c r="A108" s="320" t="s">
        <v>73</v>
      </c>
      <c r="B108" s="379">
        <v>1</v>
      </c>
      <c r="C108" s="374"/>
      <c r="D108" s="375"/>
      <c r="E108" s="379">
        <v>1</v>
      </c>
      <c r="F108" s="374"/>
      <c r="G108" s="374"/>
      <c r="H108" s="375"/>
      <c r="I108" s="379">
        <v>2</v>
      </c>
      <c r="J108" s="374"/>
      <c r="K108" s="375"/>
      <c r="L108" s="379">
        <v>1</v>
      </c>
      <c r="M108" s="374"/>
      <c r="N108" s="375"/>
      <c r="O108" s="379"/>
      <c r="P108" s="374"/>
      <c r="Q108" s="375"/>
      <c r="R108" s="321"/>
      <c r="S108" s="379">
        <v>2</v>
      </c>
      <c r="T108" s="374"/>
      <c r="U108" s="375"/>
      <c r="V108" s="379"/>
      <c r="W108" s="374"/>
      <c r="X108" s="375"/>
      <c r="Y108" s="379">
        <v>2</v>
      </c>
      <c r="Z108" s="374"/>
      <c r="AA108" s="375"/>
      <c r="AB108" s="379">
        <v>2</v>
      </c>
      <c r="AC108" s="374"/>
      <c r="AD108" s="375"/>
      <c r="AE108" s="379">
        <v>2</v>
      </c>
      <c r="AF108" s="374"/>
      <c r="AG108" s="375"/>
      <c r="AH108" s="379">
        <v>1</v>
      </c>
      <c r="AI108" s="374"/>
      <c r="AJ108" s="375"/>
      <c r="AK108" s="379">
        <v>2</v>
      </c>
      <c r="AL108" s="374"/>
      <c r="AM108" s="385"/>
    </row>
    <row r="109" spans="1:39" ht="15.75" customHeight="1">
      <c r="A109" s="322" t="s">
        <v>74</v>
      </c>
      <c r="B109" s="380">
        <f>B106-B107-B108</f>
        <v>0</v>
      </c>
      <c r="C109" s="381"/>
      <c r="D109" s="382"/>
      <c r="E109" s="380">
        <f>E106-E107-E108</f>
        <v>0</v>
      </c>
      <c r="F109" s="381"/>
      <c r="G109" s="381"/>
      <c r="H109" s="382"/>
      <c r="I109" s="380">
        <f>I106-I107-I108</f>
        <v>0</v>
      </c>
      <c r="J109" s="381"/>
      <c r="K109" s="382"/>
      <c r="L109" s="380">
        <f>L106-L107-L108</f>
        <v>0</v>
      </c>
      <c r="M109" s="381"/>
      <c r="N109" s="382"/>
      <c r="O109" s="380">
        <f>O106-O107-O108</f>
        <v>1</v>
      </c>
      <c r="P109" s="381"/>
      <c r="Q109" s="382"/>
      <c r="R109" s="323"/>
      <c r="S109" s="380">
        <f>S106-S107-S108</f>
        <v>0</v>
      </c>
      <c r="T109" s="381"/>
      <c r="U109" s="382"/>
      <c r="V109" s="380">
        <f>V106-V107-V108</f>
        <v>0</v>
      </c>
      <c r="W109" s="381"/>
      <c r="X109" s="382"/>
      <c r="Y109" s="380">
        <f>Y106-Y107-Y108</f>
        <v>0</v>
      </c>
      <c r="Z109" s="381"/>
      <c r="AA109" s="382"/>
      <c r="AB109" s="380">
        <f>AB106-AB107-AB108</f>
        <v>0</v>
      </c>
      <c r="AC109" s="381"/>
      <c r="AD109" s="382"/>
      <c r="AE109" s="380">
        <f>AE106-AE107-AE108</f>
        <v>0</v>
      </c>
      <c r="AF109" s="381"/>
      <c r="AG109" s="382"/>
      <c r="AH109" s="380">
        <f>AH106-AH107-AH108</f>
        <v>0</v>
      </c>
      <c r="AI109" s="381"/>
      <c r="AJ109" s="382"/>
      <c r="AK109" s="380">
        <f>AK106-AK107-AK108</f>
        <v>0</v>
      </c>
      <c r="AL109" s="381"/>
      <c r="AM109" s="428"/>
    </row>
    <row r="110" spans="1:39" ht="15.75" customHeight="1"/>
    <row r="111" spans="1:39" ht="15.75" customHeight="1">
      <c r="A111" s="324" t="s">
        <v>75</v>
      </c>
      <c r="B111" s="376">
        <v>500</v>
      </c>
      <c r="C111" s="377"/>
      <c r="D111" s="378"/>
      <c r="E111" s="376">
        <v>500</v>
      </c>
      <c r="F111" s="377"/>
      <c r="G111" s="377"/>
      <c r="H111" s="378"/>
      <c r="I111" s="376">
        <v>500</v>
      </c>
      <c r="J111" s="377"/>
      <c r="K111" s="378"/>
      <c r="L111" s="376">
        <v>500</v>
      </c>
      <c r="M111" s="377"/>
      <c r="N111" s="378"/>
      <c r="O111" s="376">
        <v>500</v>
      </c>
      <c r="P111" s="377"/>
      <c r="Q111" s="378"/>
      <c r="R111" s="321"/>
      <c r="S111" s="376">
        <v>500</v>
      </c>
      <c r="T111" s="377"/>
      <c r="U111" s="378"/>
      <c r="V111" s="376">
        <v>500</v>
      </c>
      <c r="W111" s="377"/>
      <c r="X111" s="378"/>
      <c r="Y111" s="376">
        <v>500</v>
      </c>
      <c r="Z111" s="377"/>
      <c r="AA111" s="378"/>
      <c r="AB111" s="376">
        <v>500</v>
      </c>
      <c r="AC111" s="377"/>
      <c r="AD111" s="378"/>
      <c r="AE111" s="376">
        <v>500</v>
      </c>
      <c r="AF111" s="377"/>
      <c r="AG111" s="378"/>
      <c r="AH111" s="376">
        <v>500</v>
      </c>
      <c r="AI111" s="377"/>
      <c r="AJ111" s="378"/>
      <c r="AK111" s="376">
        <v>500</v>
      </c>
      <c r="AL111" s="377"/>
      <c r="AM111" s="386"/>
    </row>
    <row r="112" spans="1:39" ht="15.75" customHeight="1">
      <c r="A112" s="325" t="s">
        <v>71</v>
      </c>
      <c r="B112" s="373">
        <v>2</v>
      </c>
      <c r="C112" s="374"/>
      <c r="D112" s="375"/>
      <c r="E112" s="373">
        <v>2</v>
      </c>
      <c r="F112" s="374"/>
      <c r="G112" s="374"/>
      <c r="H112" s="375"/>
      <c r="I112" s="373">
        <v>2</v>
      </c>
      <c r="J112" s="374"/>
      <c r="K112" s="375"/>
      <c r="L112" s="373">
        <v>2</v>
      </c>
      <c r="M112" s="374"/>
      <c r="N112" s="375"/>
      <c r="O112" s="373">
        <v>2</v>
      </c>
      <c r="P112" s="374"/>
      <c r="Q112" s="375"/>
      <c r="R112" s="321"/>
      <c r="S112" s="373">
        <v>2</v>
      </c>
      <c r="T112" s="374"/>
      <c r="U112" s="375"/>
      <c r="V112" s="373">
        <v>2</v>
      </c>
      <c r="W112" s="374"/>
      <c r="X112" s="375"/>
      <c r="Y112" s="373">
        <v>2</v>
      </c>
      <c r="Z112" s="374"/>
      <c r="AA112" s="375"/>
      <c r="AB112" s="373">
        <v>2</v>
      </c>
      <c r="AC112" s="374"/>
      <c r="AD112" s="375"/>
      <c r="AE112" s="373">
        <v>2</v>
      </c>
      <c r="AF112" s="374"/>
      <c r="AG112" s="375"/>
      <c r="AH112" s="373">
        <v>1</v>
      </c>
      <c r="AI112" s="374"/>
      <c r="AJ112" s="375"/>
      <c r="AK112" s="373">
        <v>2</v>
      </c>
      <c r="AL112" s="374"/>
      <c r="AM112" s="385"/>
    </row>
    <row r="113" spans="1:39" ht="15.75" customHeight="1">
      <c r="A113" s="320" t="s">
        <v>72</v>
      </c>
      <c r="B113" s="379"/>
      <c r="C113" s="374"/>
      <c r="D113" s="375"/>
      <c r="E113" s="379">
        <v>1</v>
      </c>
      <c r="F113" s="374"/>
      <c r="G113" s="374"/>
      <c r="H113" s="375"/>
      <c r="I113" s="379">
        <v>1</v>
      </c>
      <c r="J113" s="374"/>
      <c r="K113" s="375"/>
      <c r="L113" s="429"/>
      <c r="M113" s="374"/>
      <c r="N113" s="375"/>
      <c r="O113" s="379"/>
      <c r="P113" s="374"/>
      <c r="Q113" s="375"/>
      <c r="R113" s="321"/>
      <c r="S113" s="379">
        <v>1</v>
      </c>
      <c r="T113" s="374"/>
      <c r="U113" s="375"/>
      <c r="V113" s="379">
        <v>1</v>
      </c>
      <c r="W113" s="374"/>
      <c r="X113" s="375"/>
      <c r="Y113" s="379"/>
      <c r="Z113" s="374"/>
      <c r="AA113" s="375"/>
      <c r="AB113" s="379"/>
      <c r="AC113" s="374"/>
      <c r="AD113" s="375"/>
      <c r="AE113" s="379"/>
      <c r="AF113" s="374"/>
      <c r="AG113" s="375"/>
      <c r="AH113" s="379"/>
      <c r="AI113" s="374"/>
      <c r="AJ113" s="375"/>
      <c r="AK113" s="379"/>
      <c r="AL113" s="374"/>
      <c r="AM113" s="385"/>
    </row>
    <row r="114" spans="1:39" ht="15.75" customHeight="1">
      <c r="A114" s="320" t="s">
        <v>73</v>
      </c>
      <c r="B114" s="379">
        <v>1</v>
      </c>
      <c r="C114" s="374"/>
      <c r="D114" s="375"/>
      <c r="E114" s="379">
        <v>1</v>
      </c>
      <c r="F114" s="374"/>
      <c r="G114" s="374"/>
      <c r="H114" s="375"/>
      <c r="I114" s="379">
        <v>1</v>
      </c>
      <c r="J114" s="374"/>
      <c r="K114" s="375"/>
      <c r="L114" s="379">
        <v>1</v>
      </c>
      <c r="M114" s="374"/>
      <c r="N114" s="375"/>
      <c r="O114" s="379"/>
      <c r="P114" s="374"/>
      <c r="Q114" s="375"/>
      <c r="R114" s="321"/>
      <c r="S114" s="379">
        <v>1</v>
      </c>
      <c r="T114" s="374"/>
      <c r="U114" s="375"/>
      <c r="V114" s="379">
        <v>1</v>
      </c>
      <c r="W114" s="374"/>
      <c r="X114" s="375"/>
      <c r="Y114" s="379">
        <v>2</v>
      </c>
      <c r="Z114" s="374"/>
      <c r="AA114" s="375"/>
      <c r="AB114" s="379">
        <v>2</v>
      </c>
      <c r="AC114" s="374"/>
      <c r="AD114" s="375"/>
      <c r="AE114" s="379">
        <v>2</v>
      </c>
      <c r="AF114" s="374"/>
      <c r="AG114" s="375"/>
      <c r="AH114" s="379">
        <v>1</v>
      </c>
      <c r="AI114" s="374"/>
      <c r="AJ114" s="375"/>
      <c r="AK114" s="379">
        <v>2</v>
      </c>
      <c r="AL114" s="374"/>
      <c r="AM114" s="385"/>
    </row>
    <row r="115" spans="1:39" ht="15.75" customHeight="1">
      <c r="A115" s="322" t="s">
        <v>74</v>
      </c>
      <c r="B115" s="380">
        <f>B112-B113-B114</f>
        <v>1</v>
      </c>
      <c r="C115" s="381"/>
      <c r="D115" s="382"/>
      <c r="E115" s="380">
        <f>E112-E113-E114</f>
        <v>0</v>
      </c>
      <c r="F115" s="381"/>
      <c r="G115" s="381"/>
      <c r="H115" s="382"/>
      <c r="I115" s="380">
        <f>I112-I113-I114</f>
        <v>0</v>
      </c>
      <c r="J115" s="381"/>
      <c r="K115" s="382"/>
      <c r="L115" s="380">
        <f>L112-L113-L114</f>
        <v>1</v>
      </c>
      <c r="M115" s="381"/>
      <c r="N115" s="382"/>
      <c r="O115" s="380">
        <f>O112-O113-O114</f>
        <v>2</v>
      </c>
      <c r="P115" s="381"/>
      <c r="Q115" s="382"/>
      <c r="R115" s="321"/>
      <c r="S115" s="380">
        <f>S112-S113-S114</f>
        <v>0</v>
      </c>
      <c r="T115" s="381"/>
      <c r="U115" s="382"/>
      <c r="V115" s="380">
        <f>V112-V113-V114</f>
        <v>0</v>
      </c>
      <c r="W115" s="381"/>
      <c r="X115" s="382"/>
      <c r="Y115" s="380">
        <f>Y112-Y113-Y114</f>
        <v>0</v>
      </c>
      <c r="Z115" s="381"/>
      <c r="AA115" s="382"/>
      <c r="AB115" s="380">
        <f>AB112-AB113-AB114</f>
        <v>0</v>
      </c>
      <c r="AC115" s="381"/>
      <c r="AD115" s="382"/>
      <c r="AE115" s="380">
        <f>AE112-AE113-AE114</f>
        <v>0</v>
      </c>
      <c r="AF115" s="381"/>
      <c r="AG115" s="382"/>
      <c r="AH115" s="380">
        <f>AH112-AH113-AH114</f>
        <v>0</v>
      </c>
      <c r="AI115" s="381"/>
      <c r="AJ115" s="382"/>
      <c r="AK115" s="380">
        <f>AK112-AK113-AK114</f>
        <v>0</v>
      </c>
      <c r="AL115" s="381"/>
      <c r="AM115" s="382"/>
    </row>
    <row r="116" spans="1:39" ht="15.75" customHeight="1"/>
    <row r="117" spans="1:39" ht="15.75" customHeight="1">
      <c r="A117" s="324" t="s">
        <v>76</v>
      </c>
      <c r="B117" s="376">
        <v>500</v>
      </c>
      <c r="C117" s="377"/>
      <c r="D117" s="378"/>
      <c r="E117" s="376">
        <v>500</v>
      </c>
      <c r="F117" s="377"/>
      <c r="G117" s="377"/>
      <c r="H117" s="378"/>
      <c r="I117" s="376">
        <v>500</v>
      </c>
      <c r="J117" s="377"/>
      <c r="K117" s="378"/>
      <c r="L117" s="376">
        <v>500</v>
      </c>
      <c r="M117" s="377"/>
      <c r="N117" s="378"/>
      <c r="O117" s="376">
        <v>500</v>
      </c>
      <c r="P117" s="377"/>
      <c r="Q117" s="378"/>
      <c r="R117" s="321"/>
      <c r="S117" s="376">
        <v>500</v>
      </c>
      <c r="T117" s="377"/>
      <c r="U117" s="378"/>
      <c r="V117" s="376">
        <v>500</v>
      </c>
      <c r="W117" s="377"/>
      <c r="X117" s="378"/>
      <c r="Y117" s="376">
        <v>500</v>
      </c>
      <c r="Z117" s="377"/>
      <c r="AA117" s="378"/>
      <c r="AB117" s="376">
        <v>500</v>
      </c>
      <c r="AC117" s="377"/>
      <c r="AD117" s="378"/>
      <c r="AE117" s="376">
        <v>500</v>
      </c>
      <c r="AF117" s="377"/>
      <c r="AG117" s="378"/>
      <c r="AH117" s="376">
        <v>500</v>
      </c>
      <c r="AI117" s="377"/>
      <c r="AJ117" s="378"/>
      <c r="AK117" s="376">
        <v>500</v>
      </c>
      <c r="AL117" s="377"/>
      <c r="AM117" s="386"/>
    </row>
    <row r="118" spans="1:39" ht="15.75" customHeight="1">
      <c r="A118" s="325" t="s">
        <v>71</v>
      </c>
      <c r="B118" s="373">
        <v>2</v>
      </c>
      <c r="C118" s="374"/>
      <c r="D118" s="375"/>
      <c r="E118" s="373">
        <v>2</v>
      </c>
      <c r="F118" s="374"/>
      <c r="G118" s="374"/>
      <c r="H118" s="375"/>
      <c r="I118" s="373">
        <v>2</v>
      </c>
      <c r="J118" s="374"/>
      <c r="K118" s="375"/>
      <c r="L118" s="373">
        <v>2</v>
      </c>
      <c r="M118" s="374"/>
      <c r="N118" s="375"/>
      <c r="O118" s="373">
        <v>2</v>
      </c>
      <c r="P118" s="374"/>
      <c r="Q118" s="375"/>
      <c r="R118" s="321"/>
      <c r="S118" s="373">
        <v>2</v>
      </c>
      <c r="T118" s="374"/>
      <c r="U118" s="375"/>
      <c r="V118" s="373">
        <v>2</v>
      </c>
      <c r="W118" s="374"/>
      <c r="X118" s="375"/>
      <c r="Y118" s="373">
        <v>1</v>
      </c>
      <c r="Z118" s="374"/>
      <c r="AA118" s="375"/>
      <c r="AB118" s="373">
        <v>1</v>
      </c>
      <c r="AC118" s="374"/>
      <c r="AD118" s="375"/>
      <c r="AE118" s="373">
        <v>2</v>
      </c>
      <c r="AF118" s="374"/>
      <c r="AG118" s="375"/>
      <c r="AH118" s="373">
        <v>1</v>
      </c>
      <c r="AI118" s="374"/>
      <c r="AJ118" s="375"/>
      <c r="AK118" s="373">
        <v>1</v>
      </c>
      <c r="AL118" s="374"/>
      <c r="AM118" s="385"/>
    </row>
    <row r="119" spans="1:39" ht="15.75" customHeight="1">
      <c r="A119" s="320" t="s">
        <v>72</v>
      </c>
      <c r="B119" s="379">
        <v>1</v>
      </c>
      <c r="C119" s="374"/>
      <c r="D119" s="375"/>
      <c r="E119" s="379"/>
      <c r="F119" s="374"/>
      <c r="G119" s="374"/>
      <c r="H119" s="375"/>
      <c r="I119" s="379">
        <v>1</v>
      </c>
      <c r="J119" s="374"/>
      <c r="K119" s="375"/>
      <c r="L119" s="379"/>
      <c r="M119" s="374"/>
      <c r="N119" s="375"/>
      <c r="O119" s="379"/>
      <c r="P119" s="374"/>
      <c r="Q119" s="375"/>
      <c r="R119" s="321"/>
      <c r="S119" s="379"/>
      <c r="T119" s="374"/>
      <c r="U119" s="375"/>
      <c r="V119" s="379">
        <v>1</v>
      </c>
      <c r="W119" s="374"/>
      <c r="X119" s="375"/>
      <c r="Y119" s="379"/>
      <c r="Z119" s="374"/>
      <c r="AA119" s="375"/>
      <c r="AB119" s="379"/>
      <c r="AC119" s="374"/>
      <c r="AD119" s="375"/>
      <c r="AE119" s="379">
        <v>1</v>
      </c>
      <c r="AF119" s="374"/>
      <c r="AG119" s="375"/>
      <c r="AH119" s="379"/>
      <c r="AI119" s="374"/>
      <c r="AJ119" s="375"/>
      <c r="AK119" s="379"/>
      <c r="AL119" s="374"/>
      <c r="AM119" s="385"/>
    </row>
    <row r="120" spans="1:39" ht="15.75" customHeight="1">
      <c r="A120" s="320" t="s">
        <v>73</v>
      </c>
      <c r="B120" s="379">
        <v>1</v>
      </c>
      <c r="C120" s="374"/>
      <c r="D120" s="375"/>
      <c r="E120" s="379"/>
      <c r="F120" s="374"/>
      <c r="G120" s="374"/>
      <c r="H120" s="375"/>
      <c r="I120" s="379">
        <v>1</v>
      </c>
      <c r="J120" s="374"/>
      <c r="K120" s="375"/>
      <c r="L120" s="379"/>
      <c r="M120" s="374"/>
      <c r="N120" s="375"/>
      <c r="O120" s="379"/>
      <c r="P120" s="374"/>
      <c r="Q120" s="375"/>
      <c r="R120" s="321"/>
      <c r="S120" s="379">
        <v>2</v>
      </c>
      <c r="T120" s="374"/>
      <c r="U120" s="375"/>
      <c r="V120" s="379">
        <v>1</v>
      </c>
      <c r="W120" s="374"/>
      <c r="X120" s="375"/>
      <c r="Y120" s="379">
        <v>1</v>
      </c>
      <c r="Z120" s="374"/>
      <c r="AA120" s="375"/>
      <c r="AB120" s="379"/>
      <c r="AC120" s="374"/>
      <c r="AD120" s="375"/>
      <c r="AE120" s="379">
        <v>1</v>
      </c>
      <c r="AF120" s="374"/>
      <c r="AG120" s="375"/>
      <c r="AH120" s="379">
        <v>1</v>
      </c>
      <c r="AI120" s="374"/>
      <c r="AJ120" s="375"/>
      <c r="AK120" s="379">
        <v>1</v>
      </c>
      <c r="AL120" s="374"/>
      <c r="AM120" s="385"/>
    </row>
    <row r="121" spans="1:39" ht="15.75" customHeight="1">
      <c r="A121" s="322" t="s">
        <v>74</v>
      </c>
      <c r="B121" s="380">
        <f>B118-B119-B120</f>
        <v>0</v>
      </c>
      <c r="C121" s="381"/>
      <c r="D121" s="382"/>
      <c r="E121" s="380">
        <f>E118-E119-E120</f>
        <v>2</v>
      </c>
      <c r="F121" s="381"/>
      <c r="G121" s="381"/>
      <c r="H121" s="382"/>
      <c r="I121" s="380">
        <f>I118-I119-I120</f>
        <v>0</v>
      </c>
      <c r="J121" s="381"/>
      <c r="K121" s="382"/>
      <c r="L121" s="380">
        <f>L118-L119-L120</f>
        <v>2</v>
      </c>
      <c r="M121" s="381"/>
      <c r="N121" s="382"/>
      <c r="O121" s="380">
        <f>O118-O119-O120</f>
        <v>2</v>
      </c>
      <c r="P121" s="381"/>
      <c r="Q121" s="382"/>
      <c r="R121" s="321"/>
      <c r="S121" s="380">
        <f>S118-S119-S120</f>
        <v>0</v>
      </c>
      <c r="T121" s="381"/>
      <c r="U121" s="382"/>
      <c r="V121" s="380">
        <f>V118-V119-V120</f>
        <v>0</v>
      </c>
      <c r="W121" s="381"/>
      <c r="X121" s="382"/>
      <c r="Y121" s="380">
        <f>Y118-Y119-Y120</f>
        <v>0</v>
      </c>
      <c r="Z121" s="381"/>
      <c r="AA121" s="382"/>
      <c r="AB121" s="380">
        <f>AB118-AB119-AB120</f>
        <v>1</v>
      </c>
      <c r="AC121" s="381"/>
      <c r="AD121" s="382"/>
      <c r="AE121" s="380">
        <f>AE118-AE119-AE120</f>
        <v>0</v>
      </c>
      <c r="AF121" s="381"/>
      <c r="AG121" s="382"/>
      <c r="AH121" s="380">
        <f>AH118-AH119-AH120</f>
        <v>0</v>
      </c>
      <c r="AI121" s="381"/>
      <c r="AJ121" s="382"/>
      <c r="AK121" s="380">
        <f>AK118-AK119-AK120</f>
        <v>0</v>
      </c>
      <c r="AL121" s="381"/>
      <c r="AM121" s="382"/>
    </row>
    <row r="122" spans="1:39" ht="15.75" customHeight="1"/>
    <row r="123" spans="1:39" ht="15.75" customHeight="1">
      <c r="A123" s="324" t="s">
        <v>77</v>
      </c>
      <c r="B123" s="376">
        <v>500</v>
      </c>
      <c r="C123" s="377"/>
      <c r="D123" s="378"/>
      <c r="E123" s="376">
        <v>500</v>
      </c>
      <c r="F123" s="377"/>
      <c r="G123" s="377"/>
      <c r="H123" s="378"/>
      <c r="I123" s="376">
        <v>500</v>
      </c>
      <c r="J123" s="377"/>
      <c r="K123" s="378"/>
      <c r="L123" s="376">
        <v>500</v>
      </c>
      <c r="M123" s="377"/>
      <c r="N123" s="378"/>
      <c r="O123" s="376">
        <v>500</v>
      </c>
      <c r="P123" s="377"/>
      <c r="Q123" s="378"/>
      <c r="R123" s="321"/>
      <c r="S123" s="376">
        <v>500</v>
      </c>
      <c r="T123" s="377"/>
      <c r="U123" s="378"/>
      <c r="V123" s="376">
        <v>500</v>
      </c>
      <c r="W123" s="377"/>
      <c r="X123" s="378"/>
      <c r="Y123" s="376">
        <v>500</v>
      </c>
      <c r="Z123" s="377"/>
      <c r="AA123" s="378"/>
      <c r="AB123" s="376">
        <v>500</v>
      </c>
      <c r="AC123" s="377"/>
      <c r="AD123" s="378"/>
      <c r="AE123" s="376">
        <v>500</v>
      </c>
      <c r="AF123" s="377"/>
      <c r="AG123" s="378"/>
      <c r="AH123" s="376">
        <v>500</v>
      </c>
      <c r="AI123" s="377"/>
      <c r="AJ123" s="378"/>
      <c r="AK123" s="376">
        <v>500</v>
      </c>
      <c r="AL123" s="377"/>
      <c r="AM123" s="386"/>
    </row>
    <row r="124" spans="1:39" ht="15.75" customHeight="1">
      <c r="A124" s="325" t="s">
        <v>71</v>
      </c>
      <c r="B124" s="373">
        <v>2</v>
      </c>
      <c r="C124" s="374"/>
      <c r="D124" s="375"/>
      <c r="E124" s="373">
        <v>2</v>
      </c>
      <c r="F124" s="374"/>
      <c r="G124" s="374"/>
      <c r="H124" s="375"/>
      <c r="I124" s="373">
        <v>2</v>
      </c>
      <c r="J124" s="374"/>
      <c r="K124" s="375"/>
      <c r="L124" s="373">
        <v>2</v>
      </c>
      <c r="M124" s="374"/>
      <c r="N124" s="375"/>
      <c r="O124" s="373">
        <v>2</v>
      </c>
      <c r="P124" s="374"/>
      <c r="Q124" s="375"/>
      <c r="R124" s="321"/>
      <c r="S124" s="373">
        <v>1</v>
      </c>
      <c r="T124" s="374"/>
      <c r="U124" s="375"/>
      <c r="V124" s="373">
        <v>2</v>
      </c>
      <c r="W124" s="374"/>
      <c r="X124" s="375"/>
      <c r="Y124" s="373">
        <v>1</v>
      </c>
      <c r="Z124" s="374"/>
      <c r="AA124" s="375"/>
      <c r="AB124" s="373">
        <v>1</v>
      </c>
      <c r="AC124" s="374"/>
      <c r="AD124" s="375"/>
      <c r="AE124" s="373">
        <v>2</v>
      </c>
      <c r="AF124" s="374"/>
      <c r="AG124" s="375"/>
      <c r="AH124" s="373">
        <v>1</v>
      </c>
      <c r="AI124" s="374"/>
      <c r="AJ124" s="375"/>
      <c r="AK124" s="373">
        <v>1</v>
      </c>
      <c r="AL124" s="374"/>
      <c r="AM124" s="385"/>
    </row>
    <row r="125" spans="1:39" ht="15.75" customHeight="1">
      <c r="A125" s="320" t="s">
        <v>72</v>
      </c>
      <c r="B125" s="379"/>
      <c r="C125" s="374"/>
      <c r="D125" s="375"/>
      <c r="E125" s="379"/>
      <c r="F125" s="374"/>
      <c r="G125" s="374"/>
      <c r="H125" s="375"/>
      <c r="I125" s="379">
        <v>1</v>
      </c>
      <c r="J125" s="374"/>
      <c r="K125" s="375"/>
      <c r="L125" s="379"/>
      <c r="M125" s="374"/>
      <c r="N125" s="375"/>
      <c r="O125" s="379"/>
      <c r="P125" s="374"/>
      <c r="Q125" s="375"/>
      <c r="R125" s="321"/>
      <c r="S125" s="379"/>
      <c r="T125" s="374"/>
      <c r="U125" s="375"/>
      <c r="V125" s="379">
        <v>1</v>
      </c>
      <c r="W125" s="374"/>
      <c r="X125" s="375"/>
      <c r="Y125" s="379">
        <v>1</v>
      </c>
      <c r="Z125" s="374"/>
      <c r="AA125" s="375"/>
      <c r="AB125" s="379"/>
      <c r="AC125" s="374"/>
      <c r="AD125" s="375"/>
      <c r="AE125" s="379"/>
      <c r="AF125" s="374"/>
      <c r="AG125" s="375"/>
      <c r="AH125" s="379"/>
      <c r="AI125" s="374"/>
      <c r="AJ125" s="375"/>
      <c r="AK125" s="379"/>
      <c r="AL125" s="374"/>
      <c r="AM125" s="385"/>
    </row>
    <row r="126" spans="1:39" ht="15.75" customHeight="1">
      <c r="A126" s="320" t="s">
        <v>73</v>
      </c>
      <c r="B126" s="379"/>
      <c r="C126" s="374"/>
      <c r="D126" s="375"/>
      <c r="E126" s="379"/>
      <c r="F126" s="374"/>
      <c r="G126" s="374"/>
      <c r="H126" s="375"/>
      <c r="I126" s="379">
        <v>1</v>
      </c>
      <c r="J126" s="374"/>
      <c r="K126" s="375"/>
      <c r="L126" s="379"/>
      <c r="M126" s="374"/>
      <c r="N126" s="375"/>
      <c r="O126" s="379"/>
      <c r="P126" s="374"/>
      <c r="Q126" s="375"/>
      <c r="R126" s="321"/>
      <c r="S126" s="379">
        <v>1</v>
      </c>
      <c r="T126" s="374"/>
      <c r="U126" s="375"/>
      <c r="V126" s="379"/>
      <c r="W126" s="374"/>
      <c r="X126" s="375"/>
      <c r="Y126" s="379"/>
      <c r="Z126" s="374"/>
      <c r="AA126" s="375"/>
      <c r="AB126" s="379"/>
      <c r="AC126" s="374"/>
      <c r="AD126" s="375"/>
      <c r="AE126" s="379">
        <v>2</v>
      </c>
      <c r="AF126" s="374"/>
      <c r="AG126" s="375"/>
      <c r="AH126" s="379">
        <v>1</v>
      </c>
      <c r="AI126" s="374"/>
      <c r="AJ126" s="375"/>
      <c r="AK126" s="379">
        <v>1</v>
      </c>
      <c r="AL126" s="374"/>
      <c r="AM126" s="385"/>
    </row>
    <row r="127" spans="1:39" ht="15.75" customHeight="1">
      <c r="A127" s="322" t="s">
        <v>74</v>
      </c>
      <c r="B127" s="380">
        <f>B124-B125-B126</f>
        <v>2</v>
      </c>
      <c r="C127" s="381"/>
      <c r="D127" s="382"/>
      <c r="E127" s="380">
        <f>E124-E125-E126</f>
        <v>2</v>
      </c>
      <c r="F127" s="381"/>
      <c r="G127" s="381"/>
      <c r="H127" s="382"/>
      <c r="I127" s="380">
        <f>I124-I125-I126</f>
        <v>0</v>
      </c>
      <c r="J127" s="381"/>
      <c r="K127" s="382"/>
      <c r="L127" s="380">
        <f>L124-L125-L126</f>
        <v>2</v>
      </c>
      <c r="M127" s="381"/>
      <c r="N127" s="382"/>
      <c r="O127" s="380">
        <f>O124-O125-O126</f>
        <v>2</v>
      </c>
      <c r="P127" s="381"/>
      <c r="Q127" s="382"/>
      <c r="R127" s="321"/>
      <c r="S127" s="380">
        <f>S124-S125-S126</f>
        <v>0</v>
      </c>
      <c r="T127" s="381"/>
      <c r="U127" s="382"/>
      <c r="V127" s="380">
        <f>V124-V125-V126</f>
        <v>1</v>
      </c>
      <c r="W127" s="381"/>
      <c r="X127" s="382"/>
      <c r="Y127" s="380">
        <f>Y124-Y125-Y126</f>
        <v>0</v>
      </c>
      <c r="Z127" s="381"/>
      <c r="AA127" s="382"/>
      <c r="AB127" s="380">
        <f>AB124-AB125-AB126</f>
        <v>1</v>
      </c>
      <c r="AC127" s="381"/>
      <c r="AD127" s="382"/>
      <c r="AE127" s="380">
        <f>AE124-AE125-AE126</f>
        <v>0</v>
      </c>
      <c r="AF127" s="381"/>
      <c r="AG127" s="382"/>
      <c r="AH127" s="380">
        <f>AH124-AH125-AH126</f>
        <v>0</v>
      </c>
      <c r="AI127" s="381"/>
      <c r="AJ127" s="382"/>
      <c r="AK127" s="380">
        <f>AK124-AK125-AK126</f>
        <v>0</v>
      </c>
      <c r="AL127" s="381"/>
      <c r="AM127" s="382"/>
    </row>
    <row r="128" spans="1:39" ht="15.75" customHeight="1"/>
    <row r="129" spans="1:39" ht="15.75" customHeight="1">
      <c r="A129" s="324" t="s">
        <v>78</v>
      </c>
      <c r="B129" s="376">
        <v>500</v>
      </c>
      <c r="C129" s="377"/>
      <c r="D129" s="378"/>
      <c r="E129" s="376">
        <v>500</v>
      </c>
      <c r="F129" s="377"/>
      <c r="G129" s="377"/>
      <c r="H129" s="378"/>
      <c r="I129" s="376">
        <v>500</v>
      </c>
      <c r="J129" s="377"/>
      <c r="K129" s="378"/>
      <c r="L129" s="376">
        <v>500</v>
      </c>
      <c r="M129" s="377"/>
      <c r="N129" s="378"/>
      <c r="O129" s="376">
        <v>500</v>
      </c>
      <c r="P129" s="377"/>
      <c r="Q129" s="378"/>
      <c r="R129" s="321"/>
      <c r="S129" s="376">
        <v>500</v>
      </c>
      <c r="T129" s="377"/>
      <c r="U129" s="378"/>
      <c r="V129" s="376">
        <v>500</v>
      </c>
      <c r="W129" s="377"/>
      <c r="X129" s="378"/>
      <c r="Y129" s="376">
        <v>500</v>
      </c>
      <c r="Z129" s="377"/>
      <c r="AA129" s="378"/>
      <c r="AB129" s="376">
        <v>500</v>
      </c>
      <c r="AC129" s="377"/>
      <c r="AD129" s="378"/>
      <c r="AE129" s="376">
        <v>500</v>
      </c>
      <c r="AF129" s="377"/>
      <c r="AG129" s="378"/>
      <c r="AH129" s="376">
        <v>500</v>
      </c>
      <c r="AI129" s="377"/>
      <c r="AJ129" s="378"/>
      <c r="AK129" s="376">
        <v>500</v>
      </c>
      <c r="AL129" s="377"/>
      <c r="AM129" s="386"/>
    </row>
    <row r="130" spans="1:39" ht="15.75" customHeight="1">
      <c r="A130" s="325" t="s">
        <v>71</v>
      </c>
      <c r="B130" s="373">
        <v>2</v>
      </c>
      <c r="C130" s="374"/>
      <c r="D130" s="375"/>
      <c r="E130" s="373">
        <v>2</v>
      </c>
      <c r="F130" s="374"/>
      <c r="G130" s="374"/>
      <c r="H130" s="375"/>
      <c r="I130" s="373">
        <v>2</v>
      </c>
      <c r="J130" s="374"/>
      <c r="K130" s="375"/>
      <c r="L130" s="373">
        <v>2</v>
      </c>
      <c r="M130" s="374"/>
      <c r="N130" s="375"/>
      <c r="O130" s="373">
        <v>2</v>
      </c>
      <c r="P130" s="374"/>
      <c r="Q130" s="375"/>
      <c r="R130" s="321"/>
      <c r="S130" s="373">
        <v>1</v>
      </c>
      <c r="T130" s="374"/>
      <c r="U130" s="375"/>
      <c r="V130" s="373">
        <v>2</v>
      </c>
      <c r="W130" s="374"/>
      <c r="X130" s="375"/>
      <c r="Y130" s="373">
        <v>1</v>
      </c>
      <c r="Z130" s="374"/>
      <c r="AA130" s="375"/>
      <c r="AB130" s="373">
        <v>1</v>
      </c>
      <c r="AC130" s="374"/>
      <c r="AD130" s="375"/>
      <c r="AE130" s="373">
        <v>1</v>
      </c>
      <c r="AF130" s="374"/>
      <c r="AG130" s="375"/>
      <c r="AH130" s="373">
        <v>1</v>
      </c>
      <c r="AI130" s="374"/>
      <c r="AJ130" s="375"/>
      <c r="AK130" s="373">
        <v>1</v>
      </c>
      <c r="AL130" s="374"/>
      <c r="AM130" s="385"/>
    </row>
    <row r="131" spans="1:39" ht="15.75" customHeight="1">
      <c r="A131" s="320" t="s">
        <v>72</v>
      </c>
      <c r="B131" s="379"/>
      <c r="C131" s="374"/>
      <c r="D131" s="375"/>
      <c r="E131" s="379"/>
      <c r="F131" s="374"/>
      <c r="G131" s="374"/>
      <c r="H131" s="375"/>
      <c r="I131" s="379">
        <v>1</v>
      </c>
      <c r="J131" s="374"/>
      <c r="K131" s="375"/>
      <c r="L131" s="379"/>
      <c r="M131" s="374"/>
      <c r="N131" s="375"/>
      <c r="O131" s="379"/>
      <c r="P131" s="374"/>
      <c r="Q131" s="375"/>
      <c r="R131" s="321"/>
      <c r="S131" s="379"/>
      <c r="T131" s="374"/>
      <c r="U131" s="375"/>
      <c r="V131" s="379"/>
      <c r="W131" s="374"/>
      <c r="X131" s="375"/>
      <c r="Y131" s="379">
        <v>1</v>
      </c>
      <c r="Z131" s="374"/>
      <c r="AA131" s="375"/>
      <c r="AB131" s="379"/>
      <c r="AC131" s="374"/>
      <c r="AD131" s="375"/>
      <c r="AE131" s="379"/>
      <c r="AF131" s="374"/>
      <c r="AG131" s="375"/>
      <c r="AH131" s="379">
        <v>1</v>
      </c>
      <c r="AI131" s="374"/>
      <c r="AJ131" s="375"/>
      <c r="AK131" s="379">
        <v>1</v>
      </c>
      <c r="AL131" s="374"/>
      <c r="AM131" s="385"/>
    </row>
    <row r="132" spans="1:39" ht="15.75" customHeight="1">
      <c r="A132" s="320" t="s">
        <v>73</v>
      </c>
      <c r="B132" s="379"/>
      <c r="C132" s="374"/>
      <c r="D132" s="375"/>
      <c r="E132" s="379"/>
      <c r="F132" s="374"/>
      <c r="G132" s="374"/>
      <c r="H132" s="375"/>
      <c r="I132" s="379">
        <v>1</v>
      </c>
      <c r="J132" s="374"/>
      <c r="K132" s="375"/>
      <c r="L132" s="379"/>
      <c r="M132" s="374"/>
      <c r="N132" s="375"/>
      <c r="O132" s="379"/>
      <c r="P132" s="374"/>
      <c r="Q132" s="375"/>
      <c r="R132" s="321"/>
      <c r="S132" s="379"/>
      <c r="T132" s="374"/>
      <c r="U132" s="375"/>
      <c r="V132" s="379"/>
      <c r="W132" s="374"/>
      <c r="X132" s="375"/>
      <c r="Y132" s="379"/>
      <c r="Z132" s="374"/>
      <c r="AA132" s="375"/>
      <c r="AB132" s="379"/>
      <c r="AC132" s="374"/>
      <c r="AD132" s="375"/>
      <c r="AE132" s="379">
        <v>1</v>
      </c>
      <c r="AF132" s="374"/>
      <c r="AG132" s="375"/>
      <c r="AH132" s="379"/>
      <c r="AI132" s="374"/>
      <c r="AJ132" s="375"/>
      <c r="AK132" s="379"/>
      <c r="AL132" s="374"/>
      <c r="AM132" s="385"/>
    </row>
    <row r="133" spans="1:39" ht="15.75" customHeight="1">
      <c r="A133" s="322" t="s">
        <v>74</v>
      </c>
      <c r="B133" s="380">
        <f>B130-B131-B132</f>
        <v>2</v>
      </c>
      <c r="C133" s="381"/>
      <c r="D133" s="382"/>
      <c r="E133" s="380">
        <f>E130-E131-E132</f>
        <v>2</v>
      </c>
      <c r="F133" s="381"/>
      <c r="G133" s="381"/>
      <c r="H133" s="382"/>
      <c r="I133" s="380">
        <f>I130-I131-I132</f>
        <v>0</v>
      </c>
      <c r="J133" s="381"/>
      <c r="K133" s="382"/>
      <c r="L133" s="380">
        <f>L130-L131-L132</f>
        <v>2</v>
      </c>
      <c r="M133" s="381"/>
      <c r="N133" s="382"/>
      <c r="O133" s="380">
        <f>O130-O131-O132</f>
        <v>2</v>
      </c>
      <c r="P133" s="381"/>
      <c r="Q133" s="382"/>
      <c r="R133" s="321"/>
      <c r="S133" s="380">
        <f>S130-S131-S132</f>
        <v>1</v>
      </c>
      <c r="T133" s="381"/>
      <c r="U133" s="382"/>
      <c r="V133" s="380">
        <f>V130-V131-V132</f>
        <v>2</v>
      </c>
      <c r="W133" s="381"/>
      <c r="X133" s="382"/>
      <c r="Y133" s="380">
        <f>Y130-Y131-Y132</f>
        <v>0</v>
      </c>
      <c r="Z133" s="381"/>
      <c r="AA133" s="382"/>
      <c r="AB133" s="380">
        <f>AB130-AB131-AB132</f>
        <v>1</v>
      </c>
      <c r="AC133" s="381"/>
      <c r="AD133" s="382"/>
      <c r="AE133" s="380">
        <f>AE130-AE131-AE132</f>
        <v>0</v>
      </c>
      <c r="AF133" s="381"/>
      <c r="AG133" s="382"/>
      <c r="AH133" s="380">
        <f>AH130-AH131-AH132</f>
        <v>0</v>
      </c>
      <c r="AI133" s="381"/>
      <c r="AJ133" s="382"/>
      <c r="AK133" s="380">
        <f>AK130-AK131-AK132</f>
        <v>0</v>
      </c>
      <c r="AL133" s="381"/>
      <c r="AM133" s="382"/>
    </row>
    <row r="134" spans="1:39" ht="15.75" customHeight="1"/>
    <row r="135" spans="1:39" ht="15.75" customHeight="1">
      <c r="A135" s="324" t="s">
        <v>79</v>
      </c>
      <c r="B135" s="376">
        <v>500</v>
      </c>
      <c r="C135" s="377"/>
      <c r="D135" s="378"/>
      <c r="E135" s="376">
        <v>500</v>
      </c>
      <c r="F135" s="377"/>
      <c r="G135" s="377"/>
      <c r="H135" s="378"/>
      <c r="I135" s="376">
        <v>500</v>
      </c>
      <c r="J135" s="377"/>
      <c r="K135" s="378"/>
      <c r="L135" s="376">
        <v>500</v>
      </c>
      <c r="M135" s="377"/>
      <c r="N135" s="378"/>
      <c r="O135" s="376">
        <v>500</v>
      </c>
      <c r="P135" s="377"/>
      <c r="Q135" s="378"/>
      <c r="R135" s="321"/>
      <c r="S135" s="376">
        <v>500</v>
      </c>
      <c r="T135" s="377"/>
      <c r="U135" s="378"/>
      <c r="V135" s="376">
        <v>500</v>
      </c>
      <c r="W135" s="377"/>
      <c r="X135" s="378"/>
      <c r="Y135" s="376">
        <v>500</v>
      </c>
      <c r="Z135" s="377"/>
      <c r="AA135" s="378"/>
      <c r="AB135" s="376">
        <v>500</v>
      </c>
      <c r="AC135" s="377"/>
      <c r="AD135" s="378"/>
      <c r="AE135" s="376">
        <v>500</v>
      </c>
      <c r="AF135" s="377"/>
      <c r="AG135" s="378"/>
      <c r="AH135" s="376">
        <v>500</v>
      </c>
      <c r="AI135" s="377"/>
      <c r="AJ135" s="378"/>
      <c r="AK135" s="376">
        <v>500</v>
      </c>
      <c r="AL135" s="377"/>
      <c r="AM135" s="386"/>
    </row>
    <row r="136" spans="1:39" ht="15.75" customHeight="1">
      <c r="A136" s="325" t="s">
        <v>71</v>
      </c>
      <c r="B136" s="373">
        <v>2</v>
      </c>
      <c r="C136" s="374"/>
      <c r="D136" s="375"/>
      <c r="E136" s="373">
        <v>2</v>
      </c>
      <c r="F136" s="374"/>
      <c r="G136" s="374"/>
      <c r="H136" s="375"/>
      <c r="I136" s="373">
        <v>2</v>
      </c>
      <c r="J136" s="374"/>
      <c r="K136" s="375"/>
      <c r="L136" s="373">
        <v>2</v>
      </c>
      <c r="M136" s="374"/>
      <c r="N136" s="375"/>
      <c r="O136" s="373">
        <v>2</v>
      </c>
      <c r="P136" s="374"/>
      <c r="Q136" s="375"/>
      <c r="R136" s="321"/>
      <c r="S136" s="373">
        <v>1</v>
      </c>
      <c r="T136" s="374"/>
      <c r="U136" s="375"/>
      <c r="V136" s="373">
        <v>2</v>
      </c>
      <c r="W136" s="374"/>
      <c r="X136" s="375"/>
      <c r="Y136" s="373">
        <v>1</v>
      </c>
      <c r="Z136" s="374"/>
      <c r="AA136" s="375"/>
      <c r="AB136" s="373">
        <v>1</v>
      </c>
      <c r="AC136" s="374"/>
      <c r="AD136" s="375"/>
      <c r="AE136" s="373">
        <v>1</v>
      </c>
      <c r="AF136" s="374"/>
      <c r="AG136" s="375"/>
      <c r="AH136" s="373">
        <v>1</v>
      </c>
      <c r="AI136" s="374"/>
      <c r="AJ136" s="375"/>
      <c r="AK136" s="373">
        <v>1</v>
      </c>
      <c r="AL136" s="374"/>
      <c r="AM136" s="385"/>
    </row>
    <row r="137" spans="1:39" ht="15.75" customHeight="1">
      <c r="A137" s="320" t="s">
        <v>72</v>
      </c>
      <c r="B137" s="379"/>
      <c r="C137" s="374"/>
      <c r="D137" s="375"/>
      <c r="E137" s="379"/>
      <c r="F137" s="374"/>
      <c r="G137" s="374"/>
      <c r="H137" s="375"/>
      <c r="I137" s="379"/>
      <c r="J137" s="374"/>
      <c r="K137" s="375"/>
      <c r="L137" s="379"/>
      <c r="M137" s="374"/>
      <c r="N137" s="375"/>
      <c r="O137" s="379"/>
      <c r="P137" s="374"/>
      <c r="Q137" s="375"/>
      <c r="R137" s="321"/>
      <c r="S137" s="379"/>
      <c r="T137" s="374"/>
      <c r="U137" s="375"/>
      <c r="V137" s="379"/>
      <c r="W137" s="374"/>
      <c r="X137" s="375"/>
      <c r="Y137" s="379"/>
      <c r="Z137" s="374"/>
      <c r="AA137" s="375"/>
      <c r="AB137" s="379"/>
      <c r="AC137" s="374"/>
      <c r="AD137" s="375"/>
      <c r="AE137" s="379"/>
      <c r="AF137" s="374"/>
      <c r="AG137" s="375"/>
      <c r="AH137" s="379"/>
      <c r="AI137" s="374"/>
      <c r="AJ137" s="375"/>
      <c r="AK137" s="379">
        <v>1</v>
      </c>
      <c r="AL137" s="374"/>
      <c r="AM137" s="385"/>
    </row>
    <row r="138" spans="1:39" ht="15.75" customHeight="1">
      <c r="A138" s="320" t="s">
        <v>73</v>
      </c>
      <c r="B138" s="379"/>
      <c r="C138" s="374"/>
      <c r="D138" s="375"/>
      <c r="E138" s="379"/>
      <c r="F138" s="374"/>
      <c r="G138" s="374"/>
      <c r="H138" s="375"/>
      <c r="I138" s="379"/>
      <c r="J138" s="374"/>
      <c r="K138" s="375"/>
      <c r="L138" s="379"/>
      <c r="M138" s="374"/>
      <c r="N138" s="375"/>
      <c r="O138" s="379"/>
      <c r="P138" s="374"/>
      <c r="Q138" s="375"/>
      <c r="R138" s="321"/>
      <c r="S138" s="379"/>
      <c r="T138" s="374"/>
      <c r="U138" s="375"/>
      <c r="V138" s="379"/>
      <c r="W138" s="374"/>
      <c r="X138" s="375"/>
      <c r="Y138" s="379"/>
      <c r="Z138" s="374"/>
      <c r="AA138" s="375"/>
      <c r="AB138" s="379"/>
      <c r="AC138" s="374"/>
      <c r="AD138" s="375"/>
      <c r="AE138" s="379"/>
      <c r="AF138" s="374"/>
      <c r="AG138" s="375"/>
      <c r="AH138" s="379"/>
      <c r="AI138" s="374"/>
      <c r="AJ138" s="375"/>
      <c r="AK138" s="379"/>
      <c r="AL138" s="374"/>
      <c r="AM138" s="385"/>
    </row>
    <row r="139" spans="1:39" ht="15.75" customHeight="1">
      <c r="A139" s="322" t="s">
        <v>74</v>
      </c>
      <c r="B139" s="380">
        <f>B136-B137-B138</f>
        <v>2</v>
      </c>
      <c r="C139" s="381"/>
      <c r="D139" s="382"/>
      <c r="E139" s="380">
        <f>E136-E137-E138</f>
        <v>2</v>
      </c>
      <c r="F139" s="381"/>
      <c r="G139" s="381"/>
      <c r="H139" s="382"/>
      <c r="I139" s="380">
        <f>I136-I137-I138</f>
        <v>2</v>
      </c>
      <c r="J139" s="381"/>
      <c r="K139" s="382"/>
      <c r="L139" s="380">
        <f>L136-L137-L138</f>
        <v>2</v>
      </c>
      <c r="M139" s="381"/>
      <c r="N139" s="382"/>
      <c r="O139" s="380">
        <f>O136-O137-O138</f>
        <v>2</v>
      </c>
      <c r="P139" s="381"/>
      <c r="Q139" s="382"/>
      <c r="R139" s="321"/>
      <c r="S139" s="380">
        <f>S136-S137-S138</f>
        <v>1</v>
      </c>
      <c r="T139" s="381"/>
      <c r="U139" s="382"/>
      <c r="V139" s="380">
        <f>V136-V137-V138</f>
        <v>2</v>
      </c>
      <c r="W139" s="381"/>
      <c r="X139" s="382"/>
      <c r="Y139" s="380">
        <f>Y136-Y137-Y138</f>
        <v>1</v>
      </c>
      <c r="Z139" s="381"/>
      <c r="AA139" s="382"/>
      <c r="AB139" s="380">
        <f>AB136-AB137-AB138</f>
        <v>1</v>
      </c>
      <c r="AC139" s="381"/>
      <c r="AD139" s="382"/>
      <c r="AE139" s="380">
        <f>AE136-AE137-AE138</f>
        <v>1</v>
      </c>
      <c r="AF139" s="381"/>
      <c r="AG139" s="382"/>
      <c r="AH139" s="380">
        <f>AH136-AH137-AH138</f>
        <v>1</v>
      </c>
      <c r="AI139" s="381"/>
      <c r="AJ139" s="382"/>
      <c r="AK139" s="380">
        <f>AK136-AK137-AK138</f>
        <v>0</v>
      </c>
      <c r="AL139" s="381"/>
      <c r="AM139" s="382"/>
    </row>
    <row r="140" spans="1:39" ht="15.75" customHeight="1"/>
    <row r="141" spans="1:39" ht="15.75" customHeight="1">
      <c r="A141" s="324" t="s">
        <v>80</v>
      </c>
      <c r="B141" s="376">
        <v>500</v>
      </c>
      <c r="C141" s="377"/>
      <c r="D141" s="378"/>
      <c r="E141" s="376">
        <v>500</v>
      </c>
      <c r="F141" s="377"/>
      <c r="G141" s="377"/>
      <c r="H141" s="378"/>
      <c r="I141" s="376">
        <v>500</v>
      </c>
      <c r="J141" s="377"/>
      <c r="K141" s="378"/>
      <c r="L141" s="376">
        <v>500</v>
      </c>
      <c r="M141" s="377"/>
      <c r="N141" s="378"/>
      <c r="O141" s="376">
        <v>500</v>
      </c>
      <c r="P141" s="377"/>
      <c r="Q141" s="378"/>
      <c r="R141" s="321"/>
      <c r="S141" s="376">
        <v>500</v>
      </c>
      <c r="T141" s="377"/>
      <c r="U141" s="378"/>
      <c r="V141" s="376">
        <v>500</v>
      </c>
      <c r="W141" s="377"/>
      <c r="X141" s="378"/>
      <c r="Y141" s="376">
        <v>500</v>
      </c>
      <c r="Z141" s="377"/>
      <c r="AA141" s="378"/>
      <c r="AB141" s="376">
        <v>500</v>
      </c>
      <c r="AC141" s="377"/>
      <c r="AD141" s="378"/>
      <c r="AE141" s="376">
        <v>500</v>
      </c>
      <c r="AF141" s="377"/>
      <c r="AG141" s="378"/>
      <c r="AH141" s="376">
        <v>500</v>
      </c>
      <c r="AI141" s="377"/>
      <c r="AJ141" s="378"/>
      <c r="AK141" s="376">
        <v>500</v>
      </c>
      <c r="AL141" s="377"/>
      <c r="AM141" s="386"/>
    </row>
    <row r="142" spans="1:39" ht="15.75" customHeight="1">
      <c r="A142" s="325" t="s">
        <v>71</v>
      </c>
      <c r="B142" s="373">
        <v>2</v>
      </c>
      <c r="C142" s="374"/>
      <c r="D142" s="375"/>
      <c r="E142" s="373">
        <v>2</v>
      </c>
      <c r="F142" s="374"/>
      <c r="G142" s="374"/>
      <c r="H142" s="375"/>
      <c r="I142" s="373">
        <v>2</v>
      </c>
      <c r="J142" s="374"/>
      <c r="K142" s="375"/>
      <c r="L142" s="373">
        <v>2</v>
      </c>
      <c r="M142" s="374"/>
      <c r="N142" s="375"/>
      <c r="O142" s="373">
        <v>2</v>
      </c>
      <c r="P142" s="374"/>
      <c r="Q142" s="375"/>
      <c r="R142" s="321"/>
      <c r="S142" s="373">
        <v>1</v>
      </c>
      <c r="T142" s="374"/>
      <c r="U142" s="375"/>
      <c r="V142" s="373">
        <v>2</v>
      </c>
      <c r="W142" s="374"/>
      <c r="X142" s="375"/>
      <c r="Y142" s="373">
        <v>1</v>
      </c>
      <c r="Z142" s="374"/>
      <c r="AA142" s="375"/>
      <c r="AB142" s="373">
        <v>1</v>
      </c>
      <c r="AC142" s="374"/>
      <c r="AD142" s="375"/>
      <c r="AE142" s="373">
        <v>1</v>
      </c>
      <c r="AF142" s="374"/>
      <c r="AG142" s="375"/>
      <c r="AH142" s="373">
        <v>1</v>
      </c>
      <c r="AI142" s="374"/>
      <c r="AJ142" s="375"/>
      <c r="AK142" s="373">
        <v>1</v>
      </c>
      <c r="AL142" s="374"/>
      <c r="AM142" s="385"/>
    </row>
    <row r="143" spans="1:39" ht="15.75" customHeight="1">
      <c r="A143" s="320" t="s">
        <v>72</v>
      </c>
      <c r="B143" s="379"/>
      <c r="C143" s="374"/>
      <c r="D143" s="375"/>
      <c r="E143" s="379"/>
      <c r="F143" s="374"/>
      <c r="G143" s="374"/>
      <c r="H143" s="375"/>
      <c r="I143" s="379"/>
      <c r="J143" s="374"/>
      <c r="K143" s="375"/>
      <c r="L143" s="379"/>
      <c r="M143" s="374"/>
      <c r="N143" s="375"/>
      <c r="O143" s="379"/>
      <c r="P143" s="374"/>
      <c r="Q143" s="375"/>
      <c r="R143" s="321"/>
      <c r="S143" s="379"/>
      <c r="T143" s="374"/>
      <c r="U143" s="375"/>
      <c r="V143" s="379"/>
      <c r="W143" s="374"/>
      <c r="X143" s="375"/>
      <c r="Y143" s="379"/>
      <c r="Z143" s="374"/>
      <c r="AA143" s="375"/>
      <c r="AB143" s="379"/>
      <c r="AC143" s="374"/>
      <c r="AD143" s="375"/>
      <c r="AE143" s="379"/>
      <c r="AF143" s="374"/>
      <c r="AG143" s="375"/>
      <c r="AH143" s="379"/>
      <c r="AI143" s="374"/>
      <c r="AJ143" s="375"/>
      <c r="AK143" s="379"/>
      <c r="AL143" s="374"/>
      <c r="AM143" s="385"/>
    </row>
    <row r="144" spans="1:39" ht="15.75" customHeight="1">
      <c r="A144" s="320" t="s">
        <v>73</v>
      </c>
      <c r="B144" s="379"/>
      <c r="C144" s="374"/>
      <c r="D144" s="375"/>
      <c r="E144" s="379"/>
      <c r="F144" s="374"/>
      <c r="G144" s="374"/>
      <c r="H144" s="375"/>
      <c r="I144" s="379"/>
      <c r="J144" s="374"/>
      <c r="K144" s="375"/>
      <c r="L144" s="379"/>
      <c r="M144" s="374"/>
      <c r="N144" s="375"/>
      <c r="O144" s="379"/>
      <c r="P144" s="374"/>
      <c r="Q144" s="375"/>
      <c r="R144" s="321"/>
      <c r="S144" s="379"/>
      <c r="T144" s="374"/>
      <c r="U144" s="375"/>
      <c r="V144" s="379"/>
      <c r="W144" s="374"/>
      <c r="X144" s="375"/>
      <c r="Y144" s="379"/>
      <c r="Z144" s="374"/>
      <c r="AA144" s="375"/>
      <c r="AB144" s="379"/>
      <c r="AC144" s="374"/>
      <c r="AD144" s="375"/>
      <c r="AE144" s="379"/>
      <c r="AF144" s="374"/>
      <c r="AG144" s="375"/>
      <c r="AH144" s="379"/>
      <c r="AI144" s="374"/>
      <c r="AJ144" s="375"/>
      <c r="AK144" s="379">
        <v>1</v>
      </c>
      <c r="AL144" s="374"/>
      <c r="AM144" s="385"/>
    </row>
    <row r="145" spans="1:39" ht="15.75" customHeight="1">
      <c r="A145" s="322" t="s">
        <v>74</v>
      </c>
      <c r="B145" s="380">
        <f>B142-B143-B144</f>
        <v>2</v>
      </c>
      <c r="C145" s="381"/>
      <c r="D145" s="382"/>
      <c r="E145" s="380">
        <f>E142-E143-E144</f>
        <v>2</v>
      </c>
      <c r="F145" s="381"/>
      <c r="G145" s="381"/>
      <c r="H145" s="382"/>
      <c r="I145" s="380">
        <f>I142-I143-I144</f>
        <v>2</v>
      </c>
      <c r="J145" s="381"/>
      <c r="K145" s="382"/>
      <c r="L145" s="380">
        <f>L142-L143-L144</f>
        <v>2</v>
      </c>
      <c r="M145" s="381"/>
      <c r="N145" s="382"/>
      <c r="O145" s="380">
        <f>O142-O143-O144</f>
        <v>2</v>
      </c>
      <c r="P145" s="381"/>
      <c r="Q145" s="382"/>
      <c r="R145" s="321"/>
      <c r="S145" s="380">
        <f>S142-S143-S144</f>
        <v>1</v>
      </c>
      <c r="T145" s="381"/>
      <c r="U145" s="382"/>
      <c r="V145" s="380">
        <f>V142-V143-V144</f>
        <v>2</v>
      </c>
      <c r="W145" s="381"/>
      <c r="X145" s="382"/>
      <c r="Y145" s="380">
        <f>Y142-Y143-Y144</f>
        <v>1</v>
      </c>
      <c r="Z145" s="381"/>
      <c r="AA145" s="382"/>
      <c r="AB145" s="380">
        <f>AB142-AB143-AB144</f>
        <v>1</v>
      </c>
      <c r="AC145" s="381"/>
      <c r="AD145" s="382"/>
      <c r="AE145" s="380">
        <f>AE142-AE143-AE144</f>
        <v>1</v>
      </c>
      <c r="AF145" s="381"/>
      <c r="AG145" s="382"/>
      <c r="AH145" s="380">
        <f>AH142-AH143-AH144</f>
        <v>1</v>
      </c>
      <c r="AI145" s="381"/>
      <c r="AJ145" s="382"/>
      <c r="AK145" s="380">
        <f>AK142-AK143-AK144</f>
        <v>0</v>
      </c>
      <c r="AL145" s="381"/>
      <c r="AM145" s="382"/>
    </row>
    <row r="146" spans="1:39" ht="15.75" customHeight="1"/>
    <row r="147" spans="1:39" ht="15.75" customHeight="1">
      <c r="A147" s="324" t="s">
        <v>81</v>
      </c>
      <c r="B147" s="376">
        <v>500</v>
      </c>
      <c r="C147" s="377"/>
      <c r="D147" s="378"/>
      <c r="E147" s="376">
        <v>500</v>
      </c>
      <c r="F147" s="377"/>
      <c r="G147" s="377"/>
      <c r="H147" s="378"/>
      <c r="I147" s="376">
        <v>500</v>
      </c>
      <c r="J147" s="377"/>
      <c r="K147" s="378"/>
      <c r="L147" s="376">
        <v>500</v>
      </c>
      <c r="M147" s="377"/>
      <c r="N147" s="378"/>
      <c r="O147" s="376">
        <v>500</v>
      </c>
      <c r="P147" s="377"/>
      <c r="Q147" s="378"/>
      <c r="R147" s="321"/>
      <c r="S147" s="376">
        <v>500</v>
      </c>
      <c r="T147" s="377"/>
      <c r="U147" s="378"/>
      <c r="V147" s="376">
        <v>500</v>
      </c>
      <c r="W147" s="377"/>
      <c r="X147" s="378"/>
      <c r="Y147" s="376">
        <v>500</v>
      </c>
      <c r="Z147" s="377"/>
      <c r="AA147" s="378"/>
      <c r="AB147" s="376">
        <v>500</v>
      </c>
      <c r="AC147" s="377"/>
      <c r="AD147" s="378"/>
      <c r="AE147" s="376">
        <v>500</v>
      </c>
      <c r="AF147" s="377"/>
      <c r="AG147" s="378"/>
      <c r="AH147" s="376">
        <v>500</v>
      </c>
      <c r="AI147" s="377"/>
      <c r="AJ147" s="378"/>
      <c r="AK147" s="376">
        <v>500</v>
      </c>
      <c r="AL147" s="377"/>
      <c r="AM147" s="386"/>
    </row>
    <row r="148" spans="1:39" ht="15.75" customHeight="1">
      <c r="A148" s="325" t="s">
        <v>71</v>
      </c>
      <c r="B148" s="373">
        <v>2</v>
      </c>
      <c r="C148" s="374"/>
      <c r="D148" s="375"/>
      <c r="E148" s="373">
        <v>2</v>
      </c>
      <c r="F148" s="374"/>
      <c r="G148" s="374"/>
      <c r="H148" s="375"/>
      <c r="I148" s="373">
        <v>2</v>
      </c>
      <c r="J148" s="374"/>
      <c r="K148" s="375"/>
      <c r="L148" s="373">
        <v>2</v>
      </c>
      <c r="M148" s="374"/>
      <c r="N148" s="375"/>
      <c r="O148" s="373">
        <v>2</v>
      </c>
      <c r="P148" s="374"/>
      <c r="Q148" s="375"/>
      <c r="R148" s="321"/>
      <c r="S148" s="373">
        <v>1</v>
      </c>
      <c r="T148" s="374"/>
      <c r="U148" s="375"/>
      <c r="V148" s="373">
        <v>2</v>
      </c>
      <c r="W148" s="374"/>
      <c r="X148" s="375"/>
      <c r="Y148" s="373">
        <v>1</v>
      </c>
      <c r="Z148" s="374"/>
      <c r="AA148" s="375"/>
      <c r="AB148" s="373">
        <v>1</v>
      </c>
      <c r="AC148" s="374"/>
      <c r="AD148" s="375"/>
      <c r="AE148" s="373">
        <v>1</v>
      </c>
      <c r="AF148" s="374"/>
      <c r="AG148" s="375"/>
      <c r="AH148" s="373">
        <v>1</v>
      </c>
      <c r="AI148" s="374"/>
      <c r="AJ148" s="375"/>
      <c r="AK148" s="373">
        <v>1</v>
      </c>
      <c r="AL148" s="374"/>
      <c r="AM148" s="385"/>
    </row>
    <row r="149" spans="1:39" ht="15.75" customHeight="1">
      <c r="A149" s="320" t="s">
        <v>72</v>
      </c>
      <c r="B149" s="379"/>
      <c r="C149" s="374"/>
      <c r="D149" s="375"/>
      <c r="E149" s="379"/>
      <c r="F149" s="374"/>
      <c r="G149" s="374"/>
      <c r="H149" s="375"/>
      <c r="I149" s="379"/>
      <c r="J149" s="374"/>
      <c r="K149" s="375"/>
      <c r="L149" s="379"/>
      <c r="M149" s="374"/>
      <c r="N149" s="375"/>
      <c r="O149" s="379"/>
      <c r="P149" s="374"/>
      <c r="Q149" s="375"/>
      <c r="R149" s="321"/>
      <c r="S149" s="379"/>
      <c r="T149" s="374"/>
      <c r="U149" s="375"/>
      <c r="V149" s="379"/>
      <c r="W149" s="374"/>
      <c r="X149" s="375"/>
      <c r="Y149" s="379"/>
      <c r="Z149" s="374"/>
      <c r="AA149" s="375"/>
      <c r="AB149" s="379"/>
      <c r="AC149" s="374"/>
      <c r="AD149" s="375"/>
      <c r="AE149" s="379"/>
      <c r="AF149" s="374"/>
      <c r="AG149" s="375"/>
      <c r="AH149" s="379"/>
      <c r="AI149" s="374"/>
      <c r="AJ149" s="375"/>
      <c r="AK149" s="379"/>
      <c r="AL149" s="374"/>
      <c r="AM149" s="385"/>
    </row>
    <row r="150" spans="1:39" ht="15.75" customHeight="1">
      <c r="A150" s="320" t="s">
        <v>73</v>
      </c>
      <c r="B150" s="379"/>
      <c r="C150" s="374"/>
      <c r="D150" s="375"/>
      <c r="E150" s="379"/>
      <c r="F150" s="374"/>
      <c r="G150" s="374"/>
      <c r="H150" s="375"/>
      <c r="I150" s="379"/>
      <c r="J150" s="374"/>
      <c r="K150" s="375"/>
      <c r="L150" s="379"/>
      <c r="M150" s="374"/>
      <c r="N150" s="375"/>
      <c r="O150" s="379"/>
      <c r="P150" s="374"/>
      <c r="Q150" s="375"/>
      <c r="R150" s="321"/>
      <c r="S150" s="379"/>
      <c r="T150" s="374"/>
      <c r="U150" s="375"/>
      <c r="V150" s="379"/>
      <c r="W150" s="374"/>
      <c r="X150" s="375"/>
      <c r="Y150" s="379"/>
      <c r="Z150" s="374"/>
      <c r="AA150" s="375"/>
      <c r="AB150" s="379"/>
      <c r="AC150" s="374"/>
      <c r="AD150" s="375"/>
      <c r="AE150" s="379"/>
      <c r="AF150" s="374"/>
      <c r="AG150" s="375"/>
      <c r="AH150" s="379"/>
      <c r="AI150" s="374"/>
      <c r="AJ150" s="375"/>
      <c r="AK150" s="379">
        <v>1</v>
      </c>
      <c r="AL150" s="374"/>
      <c r="AM150" s="385"/>
    </row>
    <row r="151" spans="1:39" ht="15.75" customHeight="1">
      <c r="A151" s="322" t="s">
        <v>74</v>
      </c>
      <c r="B151" s="380">
        <f>B148-B149-B150</f>
        <v>2</v>
      </c>
      <c r="C151" s="381"/>
      <c r="D151" s="382"/>
      <c r="E151" s="380">
        <f>E148-E149-E150</f>
        <v>2</v>
      </c>
      <c r="F151" s="381"/>
      <c r="G151" s="381"/>
      <c r="H151" s="382"/>
      <c r="I151" s="380">
        <f>I148-I149-I150</f>
        <v>2</v>
      </c>
      <c r="J151" s="381"/>
      <c r="K151" s="382"/>
      <c r="L151" s="380">
        <f>L148-L149-L150</f>
        <v>2</v>
      </c>
      <c r="M151" s="381"/>
      <c r="N151" s="382"/>
      <c r="O151" s="380">
        <f>O148-O149-O150</f>
        <v>2</v>
      </c>
      <c r="P151" s="381"/>
      <c r="Q151" s="382"/>
      <c r="R151" s="321"/>
      <c r="S151" s="380">
        <f>S148-S149-S150</f>
        <v>1</v>
      </c>
      <c r="T151" s="381"/>
      <c r="U151" s="382"/>
      <c r="V151" s="380">
        <f>V148-V149-V150</f>
        <v>2</v>
      </c>
      <c r="W151" s="381"/>
      <c r="X151" s="382"/>
      <c r="Y151" s="380">
        <f>Y148-Y149-Y150</f>
        <v>1</v>
      </c>
      <c r="Z151" s="381"/>
      <c r="AA151" s="382"/>
      <c r="AB151" s="380">
        <f>AB148-AB149-AB150</f>
        <v>1</v>
      </c>
      <c r="AC151" s="381"/>
      <c r="AD151" s="382"/>
      <c r="AE151" s="380">
        <f>AE148-AE149-AE150</f>
        <v>1</v>
      </c>
      <c r="AF151" s="381"/>
      <c r="AG151" s="382"/>
      <c r="AH151" s="380">
        <f>AH148-AH149-AH150</f>
        <v>1</v>
      </c>
      <c r="AI151" s="381"/>
      <c r="AJ151" s="382"/>
      <c r="AK151" s="380">
        <f>AK148-AK149-AK150</f>
        <v>0</v>
      </c>
      <c r="AL151" s="381"/>
      <c r="AM151" s="382"/>
    </row>
    <row r="152" spans="1:39" ht="15.75" customHeight="1"/>
    <row r="153" spans="1:39" ht="15.75" customHeight="1">
      <c r="A153" s="324" t="s">
        <v>81</v>
      </c>
      <c r="B153" s="376">
        <v>500</v>
      </c>
      <c r="C153" s="377"/>
      <c r="D153" s="378"/>
      <c r="E153" s="376">
        <v>500</v>
      </c>
      <c r="F153" s="377"/>
      <c r="G153" s="377"/>
      <c r="H153" s="378"/>
      <c r="I153" s="376">
        <v>500</v>
      </c>
      <c r="J153" s="377"/>
      <c r="K153" s="378"/>
      <c r="L153" s="376">
        <v>500</v>
      </c>
      <c r="M153" s="377"/>
      <c r="N153" s="378"/>
      <c r="O153" s="376">
        <v>500</v>
      </c>
      <c r="P153" s="377"/>
      <c r="Q153" s="378"/>
      <c r="R153" s="321"/>
      <c r="S153" s="376">
        <v>500</v>
      </c>
      <c r="T153" s="377"/>
      <c r="U153" s="378"/>
      <c r="V153" s="376">
        <v>500</v>
      </c>
      <c r="W153" s="377"/>
      <c r="X153" s="378"/>
      <c r="Y153" s="376">
        <v>500</v>
      </c>
      <c r="Z153" s="377"/>
      <c r="AA153" s="378"/>
      <c r="AB153" s="376">
        <v>500</v>
      </c>
      <c r="AC153" s="377"/>
      <c r="AD153" s="378"/>
      <c r="AE153" s="376">
        <v>500</v>
      </c>
      <c r="AF153" s="377"/>
      <c r="AG153" s="378"/>
      <c r="AH153" s="376">
        <v>500</v>
      </c>
      <c r="AI153" s="377"/>
      <c r="AJ153" s="378"/>
      <c r="AK153" s="376">
        <v>500</v>
      </c>
      <c r="AL153" s="377"/>
      <c r="AM153" s="386"/>
    </row>
    <row r="154" spans="1:39" ht="15.75" customHeight="1">
      <c r="A154" s="325" t="s">
        <v>71</v>
      </c>
      <c r="B154" s="373">
        <v>2</v>
      </c>
      <c r="C154" s="374"/>
      <c r="D154" s="375"/>
      <c r="E154" s="373">
        <v>2</v>
      </c>
      <c r="F154" s="374"/>
      <c r="G154" s="374"/>
      <c r="H154" s="375"/>
      <c r="I154" s="373">
        <v>2</v>
      </c>
      <c r="J154" s="374"/>
      <c r="K154" s="375"/>
      <c r="L154" s="373">
        <v>2</v>
      </c>
      <c r="M154" s="374"/>
      <c r="N154" s="375"/>
      <c r="O154" s="373">
        <v>2</v>
      </c>
      <c r="P154" s="374"/>
      <c r="Q154" s="375"/>
      <c r="R154" s="321"/>
      <c r="S154" s="373">
        <v>1</v>
      </c>
      <c r="T154" s="374"/>
      <c r="U154" s="375"/>
      <c r="V154" s="373">
        <v>2</v>
      </c>
      <c r="W154" s="374"/>
      <c r="X154" s="375"/>
      <c r="Y154" s="373">
        <v>1</v>
      </c>
      <c r="Z154" s="374"/>
      <c r="AA154" s="375"/>
      <c r="AB154" s="373">
        <v>1</v>
      </c>
      <c r="AC154" s="374"/>
      <c r="AD154" s="375"/>
      <c r="AE154" s="373">
        <v>1</v>
      </c>
      <c r="AF154" s="374"/>
      <c r="AG154" s="375"/>
      <c r="AH154" s="373">
        <v>1</v>
      </c>
      <c r="AI154" s="374"/>
      <c r="AJ154" s="375"/>
      <c r="AK154" s="373">
        <v>1</v>
      </c>
      <c r="AL154" s="374"/>
      <c r="AM154" s="385"/>
    </row>
    <row r="155" spans="1:39" ht="15.75" customHeight="1">
      <c r="A155" s="320" t="s">
        <v>72</v>
      </c>
      <c r="B155" s="379"/>
      <c r="C155" s="374"/>
      <c r="D155" s="375"/>
      <c r="E155" s="379"/>
      <c r="F155" s="374"/>
      <c r="G155" s="374"/>
      <c r="H155" s="375"/>
      <c r="I155" s="379"/>
      <c r="J155" s="374"/>
      <c r="K155" s="375"/>
      <c r="L155" s="379"/>
      <c r="M155" s="374"/>
      <c r="N155" s="375"/>
      <c r="O155" s="379"/>
      <c r="P155" s="374"/>
      <c r="Q155" s="375"/>
      <c r="R155" s="321"/>
      <c r="S155" s="379"/>
      <c r="T155" s="374"/>
      <c r="U155" s="375"/>
      <c r="V155" s="379"/>
      <c r="W155" s="374"/>
      <c r="X155" s="375"/>
      <c r="Y155" s="379"/>
      <c r="Z155" s="374"/>
      <c r="AA155" s="375"/>
      <c r="AB155" s="379"/>
      <c r="AC155" s="374"/>
      <c r="AD155" s="375"/>
      <c r="AE155" s="379"/>
      <c r="AF155" s="374"/>
      <c r="AG155" s="375"/>
      <c r="AH155" s="379"/>
      <c r="AI155" s="374"/>
      <c r="AJ155" s="375"/>
      <c r="AK155" s="379"/>
      <c r="AL155" s="374"/>
      <c r="AM155" s="385"/>
    </row>
    <row r="156" spans="1:39" ht="15.75" customHeight="1">
      <c r="A156" s="320" t="s">
        <v>73</v>
      </c>
      <c r="B156" s="379"/>
      <c r="C156" s="374"/>
      <c r="D156" s="375"/>
      <c r="E156" s="379"/>
      <c r="F156" s="374"/>
      <c r="G156" s="374"/>
      <c r="H156" s="375"/>
      <c r="I156" s="379"/>
      <c r="J156" s="374"/>
      <c r="K156" s="375"/>
      <c r="L156" s="379"/>
      <c r="M156" s="374"/>
      <c r="N156" s="375"/>
      <c r="O156" s="379"/>
      <c r="P156" s="374"/>
      <c r="Q156" s="375"/>
      <c r="R156" s="321"/>
      <c r="S156" s="379"/>
      <c r="T156" s="374"/>
      <c r="U156" s="375"/>
      <c r="V156" s="379"/>
      <c r="W156" s="374"/>
      <c r="X156" s="375"/>
      <c r="Y156" s="379"/>
      <c r="Z156" s="374"/>
      <c r="AA156" s="375"/>
      <c r="AB156" s="379"/>
      <c r="AC156" s="374"/>
      <c r="AD156" s="375"/>
      <c r="AE156" s="379"/>
      <c r="AF156" s="374"/>
      <c r="AG156" s="375"/>
      <c r="AH156" s="379"/>
      <c r="AI156" s="374"/>
      <c r="AJ156" s="375"/>
      <c r="AK156" s="379">
        <v>1</v>
      </c>
      <c r="AL156" s="374"/>
      <c r="AM156" s="385"/>
    </row>
    <row r="157" spans="1:39" ht="15.75" customHeight="1">
      <c r="A157" s="322" t="s">
        <v>74</v>
      </c>
      <c r="B157" s="380">
        <f>B154-B155-B156</f>
        <v>2</v>
      </c>
      <c r="C157" s="381"/>
      <c r="D157" s="382"/>
      <c r="E157" s="380">
        <f>E154-E155-E156</f>
        <v>2</v>
      </c>
      <c r="F157" s="381"/>
      <c r="G157" s="381"/>
      <c r="H157" s="382"/>
      <c r="I157" s="380">
        <f>I154-I155-I156</f>
        <v>2</v>
      </c>
      <c r="J157" s="381"/>
      <c r="K157" s="382"/>
      <c r="L157" s="380">
        <f>L154-L155-L156</f>
        <v>2</v>
      </c>
      <c r="M157" s="381"/>
      <c r="N157" s="382"/>
      <c r="O157" s="380">
        <f>O154-O155-O156</f>
        <v>2</v>
      </c>
      <c r="P157" s="381"/>
      <c r="Q157" s="382"/>
      <c r="R157" s="321"/>
      <c r="S157" s="380">
        <f>S154-S155-S156</f>
        <v>1</v>
      </c>
      <c r="T157" s="381"/>
      <c r="U157" s="382"/>
      <c r="V157" s="380">
        <f>V154-V155-V156</f>
        <v>2</v>
      </c>
      <c r="W157" s="381"/>
      <c r="X157" s="382"/>
      <c r="Y157" s="380">
        <f>Y154-Y155-Y156</f>
        <v>1</v>
      </c>
      <c r="Z157" s="381"/>
      <c r="AA157" s="382"/>
      <c r="AB157" s="380">
        <f>AB154-AB155-AB156</f>
        <v>1</v>
      </c>
      <c r="AC157" s="381"/>
      <c r="AD157" s="382"/>
      <c r="AE157" s="380">
        <f>AE154-AE155-AE156</f>
        <v>1</v>
      </c>
      <c r="AF157" s="381"/>
      <c r="AG157" s="382"/>
      <c r="AH157" s="380">
        <f>AH154-AH155-AH156</f>
        <v>1</v>
      </c>
      <c r="AI157" s="381"/>
      <c r="AJ157" s="382"/>
      <c r="AK157" s="380">
        <f>AK154-AK155-AK156</f>
        <v>0</v>
      </c>
      <c r="AL157" s="381"/>
      <c r="AM157" s="382"/>
    </row>
    <row r="158" spans="1:39" ht="15.75" customHeight="1"/>
    <row r="159" spans="1:39" ht="15.75" customHeight="1">
      <c r="A159" s="324" t="s">
        <v>82</v>
      </c>
      <c r="B159" s="376">
        <v>500</v>
      </c>
      <c r="C159" s="377"/>
      <c r="D159" s="378"/>
      <c r="E159" s="376">
        <v>500</v>
      </c>
      <c r="F159" s="377"/>
      <c r="G159" s="377"/>
      <c r="H159" s="378"/>
      <c r="I159" s="376">
        <v>500</v>
      </c>
      <c r="J159" s="377"/>
      <c r="K159" s="378"/>
      <c r="L159" s="376">
        <v>500</v>
      </c>
      <c r="M159" s="377"/>
      <c r="N159" s="378"/>
      <c r="O159" s="376">
        <v>500</v>
      </c>
      <c r="P159" s="377"/>
      <c r="Q159" s="378"/>
      <c r="R159" s="321"/>
      <c r="S159" s="376">
        <v>500</v>
      </c>
      <c r="T159" s="377"/>
      <c r="U159" s="378"/>
      <c r="V159" s="376">
        <v>500</v>
      </c>
      <c r="W159" s="377"/>
      <c r="X159" s="378"/>
      <c r="Y159" s="376">
        <v>500</v>
      </c>
      <c r="Z159" s="377"/>
      <c r="AA159" s="378"/>
      <c r="AB159" s="376">
        <v>500</v>
      </c>
      <c r="AC159" s="377"/>
      <c r="AD159" s="378"/>
      <c r="AE159" s="376">
        <v>500</v>
      </c>
      <c r="AF159" s="377"/>
      <c r="AG159" s="378"/>
      <c r="AH159" s="376">
        <v>500</v>
      </c>
      <c r="AI159" s="377"/>
      <c r="AJ159" s="378"/>
      <c r="AK159" s="376">
        <v>500</v>
      </c>
      <c r="AL159" s="377"/>
      <c r="AM159" s="386"/>
    </row>
    <row r="160" spans="1:39" ht="15.75" customHeight="1">
      <c r="A160" s="325" t="s">
        <v>71</v>
      </c>
      <c r="B160" s="373">
        <v>2</v>
      </c>
      <c r="C160" s="374"/>
      <c r="D160" s="375"/>
      <c r="E160" s="373">
        <v>2</v>
      </c>
      <c r="F160" s="374"/>
      <c r="G160" s="374"/>
      <c r="H160" s="375"/>
      <c r="I160" s="373">
        <v>2</v>
      </c>
      <c r="J160" s="374"/>
      <c r="K160" s="375"/>
      <c r="L160" s="373">
        <v>2</v>
      </c>
      <c r="M160" s="374"/>
      <c r="N160" s="375"/>
      <c r="O160" s="373">
        <v>2</v>
      </c>
      <c r="P160" s="374"/>
      <c r="Q160" s="375"/>
      <c r="R160" s="321"/>
      <c r="S160" s="373">
        <v>1</v>
      </c>
      <c r="T160" s="374"/>
      <c r="U160" s="375"/>
      <c r="V160" s="373">
        <v>2</v>
      </c>
      <c r="W160" s="374"/>
      <c r="X160" s="375"/>
      <c r="Y160" s="373">
        <v>1</v>
      </c>
      <c r="Z160" s="374"/>
      <c r="AA160" s="375"/>
      <c r="AB160" s="373">
        <v>1</v>
      </c>
      <c r="AC160" s="374"/>
      <c r="AD160" s="375"/>
      <c r="AE160" s="373">
        <v>1</v>
      </c>
      <c r="AF160" s="374"/>
      <c r="AG160" s="375"/>
      <c r="AH160" s="373">
        <v>1</v>
      </c>
      <c r="AI160" s="374"/>
      <c r="AJ160" s="375"/>
      <c r="AK160" s="373">
        <v>1</v>
      </c>
      <c r="AL160" s="374"/>
      <c r="AM160" s="385"/>
    </row>
    <row r="161" spans="1:39" ht="15.75" customHeight="1">
      <c r="A161" s="320" t="s">
        <v>72</v>
      </c>
      <c r="B161" s="379"/>
      <c r="C161" s="374"/>
      <c r="D161" s="375"/>
      <c r="E161" s="379"/>
      <c r="F161" s="374"/>
      <c r="G161" s="374"/>
      <c r="H161" s="375"/>
      <c r="I161" s="379"/>
      <c r="J161" s="374"/>
      <c r="K161" s="375"/>
      <c r="L161" s="379"/>
      <c r="M161" s="374"/>
      <c r="N161" s="375"/>
      <c r="O161" s="379"/>
      <c r="P161" s="374"/>
      <c r="Q161" s="375"/>
      <c r="R161" s="321"/>
      <c r="S161" s="379"/>
      <c r="T161" s="374"/>
      <c r="U161" s="375"/>
      <c r="V161" s="379"/>
      <c r="W161" s="374"/>
      <c r="X161" s="375"/>
      <c r="Y161" s="379"/>
      <c r="Z161" s="374"/>
      <c r="AA161" s="375"/>
      <c r="AB161" s="379"/>
      <c r="AC161" s="374"/>
      <c r="AD161" s="375"/>
      <c r="AE161" s="379"/>
      <c r="AF161" s="374"/>
      <c r="AG161" s="375"/>
      <c r="AH161" s="379"/>
      <c r="AI161" s="374"/>
      <c r="AJ161" s="375"/>
      <c r="AK161" s="379"/>
      <c r="AL161" s="374"/>
      <c r="AM161" s="385"/>
    </row>
    <row r="162" spans="1:39" ht="15.75" customHeight="1">
      <c r="A162" s="320" t="s">
        <v>73</v>
      </c>
      <c r="B162" s="379"/>
      <c r="C162" s="374"/>
      <c r="D162" s="375"/>
      <c r="E162" s="379"/>
      <c r="F162" s="374"/>
      <c r="G162" s="374"/>
      <c r="H162" s="375"/>
      <c r="I162" s="379"/>
      <c r="J162" s="374"/>
      <c r="K162" s="375"/>
      <c r="L162" s="379"/>
      <c r="M162" s="374"/>
      <c r="N162" s="375"/>
      <c r="O162" s="379"/>
      <c r="P162" s="374"/>
      <c r="Q162" s="375"/>
      <c r="R162" s="321"/>
      <c r="S162" s="379"/>
      <c r="T162" s="374"/>
      <c r="U162" s="375"/>
      <c r="V162" s="379"/>
      <c r="W162" s="374"/>
      <c r="X162" s="375"/>
      <c r="Y162" s="379"/>
      <c r="Z162" s="374"/>
      <c r="AA162" s="375"/>
      <c r="AB162" s="379"/>
      <c r="AC162" s="374"/>
      <c r="AD162" s="375"/>
      <c r="AE162" s="379"/>
      <c r="AF162" s="374"/>
      <c r="AG162" s="375"/>
      <c r="AH162" s="379"/>
      <c r="AI162" s="374"/>
      <c r="AJ162" s="375"/>
      <c r="AK162" s="379">
        <v>1</v>
      </c>
      <c r="AL162" s="374"/>
      <c r="AM162" s="385"/>
    </row>
    <row r="163" spans="1:39" ht="15.75" customHeight="1">
      <c r="A163" s="322" t="s">
        <v>74</v>
      </c>
      <c r="B163" s="380">
        <f>B160-B161-B162</f>
        <v>2</v>
      </c>
      <c r="C163" s="381"/>
      <c r="D163" s="382"/>
      <c r="E163" s="380">
        <f>E160-E161-E162</f>
        <v>2</v>
      </c>
      <c r="F163" s="381"/>
      <c r="G163" s="381"/>
      <c r="H163" s="382"/>
      <c r="I163" s="380">
        <f>I160-I161-I162</f>
        <v>2</v>
      </c>
      <c r="J163" s="381"/>
      <c r="K163" s="382"/>
      <c r="L163" s="380">
        <f>L160-L161-L162</f>
        <v>2</v>
      </c>
      <c r="M163" s="381"/>
      <c r="N163" s="382"/>
      <c r="O163" s="380">
        <f>O160-O161-O162</f>
        <v>2</v>
      </c>
      <c r="P163" s="381"/>
      <c r="Q163" s="382"/>
      <c r="R163" s="321"/>
      <c r="S163" s="380">
        <f>S160-S161-S162</f>
        <v>1</v>
      </c>
      <c r="T163" s="381"/>
      <c r="U163" s="382"/>
      <c r="V163" s="380">
        <f>V160-V161-V162</f>
        <v>2</v>
      </c>
      <c r="W163" s="381"/>
      <c r="X163" s="382"/>
      <c r="Y163" s="380">
        <f>Y160-Y161-Y162</f>
        <v>1</v>
      </c>
      <c r="Z163" s="381"/>
      <c r="AA163" s="382"/>
      <c r="AB163" s="380">
        <f>AB160-AB161-AB162</f>
        <v>1</v>
      </c>
      <c r="AC163" s="381"/>
      <c r="AD163" s="382"/>
      <c r="AE163" s="380">
        <f>AE160-AE161-AE162</f>
        <v>1</v>
      </c>
      <c r="AF163" s="381"/>
      <c r="AG163" s="382"/>
      <c r="AH163" s="380">
        <f>AH160-AH161-AH162</f>
        <v>1</v>
      </c>
      <c r="AI163" s="381"/>
      <c r="AJ163" s="382"/>
      <c r="AK163" s="380">
        <f>AK160-AK161-AK162</f>
        <v>0</v>
      </c>
      <c r="AL163" s="381"/>
      <c r="AM163" s="382"/>
    </row>
    <row r="164" spans="1:39" ht="15.75" customHeight="1"/>
    <row r="165" spans="1:39" ht="15.75" customHeight="1">
      <c r="A165" s="324" t="s">
        <v>82</v>
      </c>
      <c r="B165" s="376">
        <v>500</v>
      </c>
      <c r="C165" s="377"/>
      <c r="D165" s="378"/>
      <c r="E165" s="376">
        <v>500</v>
      </c>
      <c r="F165" s="377"/>
      <c r="G165" s="377"/>
      <c r="H165" s="378"/>
      <c r="I165" s="376">
        <v>500</v>
      </c>
      <c r="J165" s="377"/>
      <c r="K165" s="378"/>
      <c r="L165" s="376">
        <v>500</v>
      </c>
      <c r="M165" s="377"/>
      <c r="N165" s="378"/>
      <c r="O165" s="376">
        <v>500</v>
      </c>
      <c r="P165" s="377"/>
      <c r="Q165" s="378"/>
      <c r="R165" s="321"/>
      <c r="S165" s="376">
        <v>500</v>
      </c>
      <c r="T165" s="377"/>
      <c r="U165" s="378"/>
      <c r="V165" s="376">
        <v>500</v>
      </c>
      <c r="W165" s="377"/>
      <c r="X165" s="378"/>
      <c r="Y165" s="376">
        <v>500</v>
      </c>
      <c r="Z165" s="377"/>
      <c r="AA165" s="378"/>
      <c r="AB165" s="376">
        <v>500</v>
      </c>
      <c r="AC165" s="377"/>
      <c r="AD165" s="378"/>
      <c r="AE165" s="376">
        <v>500</v>
      </c>
      <c r="AF165" s="377"/>
      <c r="AG165" s="378"/>
      <c r="AH165" s="376">
        <v>500</v>
      </c>
      <c r="AI165" s="377"/>
      <c r="AJ165" s="378"/>
      <c r="AK165" s="376">
        <v>500</v>
      </c>
      <c r="AL165" s="377"/>
      <c r="AM165" s="386"/>
    </row>
    <row r="166" spans="1:39" ht="15.75" customHeight="1">
      <c r="A166" s="325" t="s">
        <v>71</v>
      </c>
      <c r="B166" s="373">
        <v>2</v>
      </c>
      <c r="C166" s="374"/>
      <c r="D166" s="375"/>
      <c r="E166" s="373">
        <v>2</v>
      </c>
      <c r="F166" s="374"/>
      <c r="G166" s="374"/>
      <c r="H166" s="375"/>
      <c r="I166" s="373">
        <v>2</v>
      </c>
      <c r="J166" s="374"/>
      <c r="K166" s="375"/>
      <c r="L166" s="373">
        <v>2</v>
      </c>
      <c r="M166" s="374"/>
      <c r="N166" s="375"/>
      <c r="O166" s="373">
        <v>2</v>
      </c>
      <c r="P166" s="374"/>
      <c r="Q166" s="375"/>
      <c r="R166" s="321"/>
      <c r="S166" s="373">
        <v>1</v>
      </c>
      <c r="T166" s="374"/>
      <c r="U166" s="375"/>
      <c r="V166" s="373">
        <v>2</v>
      </c>
      <c r="W166" s="374"/>
      <c r="X166" s="375"/>
      <c r="Y166" s="373">
        <v>1</v>
      </c>
      <c r="Z166" s="374"/>
      <c r="AA166" s="375"/>
      <c r="AB166" s="373">
        <v>1</v>
      </c>
      <c r="AC166" s="374"/>
      <c r="AD166" s="375"/>
      <c r="AE166" s="373">
        <v>1</v>
      </c>
      <c r="AF166" s="374"/>
      <c r="AG166" s="375"/>
      <c r="AH166" s="373">
        <v>1</v>
      </c>
      <c r="AI166" s="374"/>
      <c r="AJ166" s="375"/>
      <c r="AK166" s="373">
        <v>1</v>
      </c>
      <c r="AL166" s="374"/>
      <c r="AM166" s="385"/>
    </row>
    <row r="167" spans="1:39" ht="15.75" customHeight="1">
      <c r="A167" s="320" t="s">
        <v>72</v>
      </c>
      <c r="B167" s="379"/>
      <c r="C167" s="374"/>
      <c r="D167" s="375"/>
      <c r="E167" s="379"/>
      <c r="F167" s="374"/>
      <c r="G167" s="374"/>
      <c r="H167" s="375"/>
      <c r="I167" s="379"/>
      <c r="J167" s="374"/>
      <c r="K167" s="375"/>
      <c r="L167" s="379"/>
      <c r="M167" s="374"/>
      <c r="N167" s="375"/>
      <c r="O167" s="379"/>
      <c r="P167" s="374"/>
      <c r="Q167" s="375"/>
      <c r="R167" s="321"/>
      <c r="S167" s="379"/>
      <c r="T167" s="374"/>
      <c r="U167" s="375"/>
      <c r="V167" s="379"/>
      <c r="W167" s="374"/>
      <c r="X167" s="375"/>
      <c r="Y167" s="379"/>
      <c r="Z167" s="374"/>
      <c r="AA167" s="375"/>
      <c r="AB167" s="379"/>
      <c r="AC167" s="374"/>
      <c r="AD167" s="375"/>
      <c r="AE167" s="379"/>
      <c r="AF167" s="374"/>
      <c r="AG167" s="375"/>
      <c r="AH167" s="379"/>
      <c r="AI167" s="374"/>
      <c r="AJ167" s="375"/>
      <c r="AK167" s="379"/>
      <c r="AL167" s="374"/>
      <c r="AM167" s="385"/>
    </row>
    <row r="168" spans="1:39" ht="15.75" customHeight="1">
      <c r="A168" s="320" t="s">
        <v>73</v>
      </c>
      <c r="B168" s="379"/>
      <c r="C168" s="374"/>
      <c r="D168" s="375"/>
      <c r="E168" s="379"/>
      <c r="F168" s="374"/>
      <c r="G168" s="374"/>
      <c r="H168" s="375"/>
      <c r="I168" s="379"/>
      <c r="J168" s="374"/>
      <c r="K168" s="375"/>
      <c r="L168" s="379"/>
      <c r="M168" s="374"/>
      <c r="N168" s="375"/>
      <c r="O168" s="379"/>
      <c r="P168" s="374"/>
      <c r="Q168" s="375"/>
      <c r="R168" s="321"/>
      <c r="S168" s="379"/>
      <c r="T168" s="374"/>
      <c r="U168" s="375"/>
      <c r="V168" s="379"/>
      <c r="W168" s="374"/>
      <c r="X168" s="375"/>
      <c r="Y168" s="379"/>
      <c r="Z168" s="374"/>
      <c r="AA168" s="375"/>
      <c r="AB168" s="379"/>
      <c r="AC168" s="374"/>
      <c r="AD168" s="375"/>
      <c r="AE168" s="379"/>
      <c r="AF168" s="374"/>
      <c r="AG168" s="375"/>
      <c r="AH168" s="379"/>
      <c r="AI168" s="374"/>
      <c r="AJ168" s="375"/>
      <c r="AK168" s="379"/>
      <c r="AL168" s="374"/>
      <c r="AM168" s="385"/>
    </row>
    <row r="169" spans="1:39" ht="15.75" customHeight="1">
      <c r="A169" s="322" t="s">
        <v>74</v>
      </c>
      <c r="B169" s="380">
        <f>B166-B167-B168</f>
        <v>2</v>
      </c>
      <c r="C169" s="381"/>
      <c r="D169" s="382"/>
      <c r="E169" s="380">
        <f>E166-E167-E168</f>
        <v>2</v>
      </c>
      <c r="F169" s="381"/>
      <c r="G169" s="381"/>
      <c r="H169" s="382"/>
      <c r="I169" s="380">
        <f>I166-I167-I168</f>
        <v>2</v>
      </c>
      <c r="J169" s="381"/>
      <c r="K169" s="382"/>
      <c r="L169" s="380">
        <f>L166-L167-L168</f>
        <v>2</v>
      </c>
      <c r="M169" s="381"/>
      <c r="N169" s="382"/>
      <c r="O169" s="380">
        <f>O166-O167-O168</f>
        <v>2</v>
      </c>
      <c r="P169" s="381"/>
      <c r="Q169" s="382"/>
      <c r="R169" s="321"/>
      <c r="S169" s="380">
        <f>S166-S167-S168</f>
        <v>1</v>
      </c>
      <c r="T169" s="381"/>
      <c r="U169" s="382"/>
      <c r="V169" s="380">
        <f>V166-V167-V168</f>
        <v>2</v>
      </c>
      <c r="W169" s="381"/>
      <c r="X169" s="382"/>
      <c r="Y169" s="380">
        <f>Y166-Y167-Y168</f>
        <v>1</v>
      </c>
      <c r="Z169" s="381"/>
      <c r="AA169" s="382"/>
      <c r="AB169" s="380">
        <f>AB166-AB167-AB168</f>
        <v>1</v>
      </c>
      <c r="AC169" s="381"/>
      <c r="AD169" s="382"/>
      <c r="AE169" s="380">
        <f>AE166-AE167-AE168</f>
        <v>1</v>
      </c>
      <c r="AF169" s="381"/>
      <c r="AG169" s="382"/>
      <c r="AH169" s="380">
        <f>AH166-AH167-AH168</f>
        <v>1</v>
      </c>
      <c r="AI169" s="381"/>
      <c r="AJ169" s="382"/>
      <c r="AK169" s="380">
        <f>AK166-AK167-AK168</f>
        <v>1</v>
      </c>
      <c r="AL169" s="381"/>
      <c r="AM169" s="382"/>
    </row>
  </sheetData>
  <mergeCells count="953">
    <mergeCell ref="E169:H169"/>
    <mergeCell ref="I169:K169"/>
    <mergeCell ref="I167:K167"/>
    <mergeCell ref="E165:H165"/>
    <mergeCell ref="I165:K165"/>
    <mergeCell ref="B160:D160"/>
    <mergeCell ref="B161:D161"/>
    <mergeCell ref="B162:D162"/>
    <mergeCell ref="B163:D163"/>
    <mergeCell ref="B167:D167"/>
    <mergeCell ref="B168:D168"/>
    <mergeCell ref="B169:D169"/>
    <mergeCell ref="B166:D166"/>
    <mergeCell ref="E162:H162"/>
    <mergeCell ref="B165:D165"/>
    <mergeCell ref="E168:H168"/>
    <mergeCell ref="E161:H161"/>
    <mergeCell ref="E160:H160"/>
    <mergeCell ref="I162:K162"/>
    <mergeCell ref="I168:K168"/>
    <mergeCell ref="E167:H167"/>
    <mergeCell ref="E166:H166"/>
    <mergeCell ref="I166:K166"/>
    <mergeCell ref="I160:K160"/>
    <mergeCell ref="B157:D157"/>
    <mergeCell ref="B151:D151"/>
    <mergeCell ref="I154:K154"/>
    <mergeCell ref="I153:K153"/>
    <mergeCell ref="I155:K155"/>
    <mergeCell ref="B159:D159"/>
    <mergeCell ref="E151:H151"/>
    <mergeCell ref="I151:K151"/>
    <mergeCell ref="B155:D155"/>
    <mergeCell ref="B154:D154"/>
    <mergeCell ref="I156:K156"/>
    <mergeCell ref="I157:K157"/>
    <mergeCell ref="E156:H156"/>
    <mergeCell ref="E155:H155"/>
    <mergeCell ref="B143:D143"/>
    <mergeCell ref="B147:D147"/>
    <mergeCell ref="B129:D129"/>
    <mergeCell ref="B131:D131"/>
    <mergeCell ref="B135:D135"/>
    <mergeCell ref="B137:D137"/>
    <mergeCell ref="B136:D136"/>
    <mergeCell ref="B138:D138"/>
    <mergeCell ref="B156:D156"/>
    <mergeCell ref="B150:D150"/>
    <mergeCell ref="B153:D153"/>
    <mergeCell ref="B142:D142"/>
    <mergeCell ref="B141:D141"/>
    <mergeCell ref="B145:D145"/>
    <mergeCell ref="E129:H129"/>
    <mergeCell ref="E136:H136"/>
    <mergeCell ref="E137:H137"/>
    <mergeCell ref="E133:H133"/>
    <mergeCell ref="E135:H135"/>
    <mergeCell ref="E131:H131"/>
    <mergeCell ref="B132:D132"/>
    <mergeCell ref="B133:D133"/>
    <mergeCell ref="B139:D139"/>
    <mergeCell ref="E130:H130"/>
    <mergeCell ref="B130:D130"/>
    <mergeCell ref="E139:H139"/>
    <mergeCell ref="E142:H142"/>
    <mergeCell ref="E143:H143"/>
    <mergeCell ref="E141:H141"/>
    <mergeCell ref="E132:H132"/>
    <mergeCell ref="B148:D148"/>
    <mergeCell ref="B149:D149"/>
    <mergeCell ref="B144:D144"/>
    <mergeCell ref="S169:U169"/>
    <mergeCell ref="V165:X165"/>
    <mergeCell ref="V166:X166"/>
    <mergeCell ref="V167:X167"/>
    <mergeCell ref="S167:U167"/>
    <mergeCell ref="S168:U168"/>
    <mergeCell ref="V168:X168"/>
    <mergeCell ref="L165:N165"/>
    <mergeCell ref="L167:N167"/>
    <mergeCell ref="O167:Q167"/>
    <mergeCell ref="L168:N168"/>
    <mergeCell ref="O168:Q168"/>
    <mergeCell ref="L166:N166"/>
    <mergeCell ref="O166:Q166"/>
    <mergeCell ref="O165:Q165"/>
    <mergeCell ref="I161:K161"/>
    <mergeCell ref="E163:H163"/>
    <mergeCell ref="I163:K163"/>
    <mergeCell ref="L161:N161"/>
    <mergeCell ref="O161:Q161"/>
    <mergeCell ref="O160:Q160"/>
    <mergeCell ref="L160:N160"/>
    <mergeCell ref="E138:H138"/>
    <mergeCell ref="E144:H144"/>
    <mergeCell ref="E145:H145"/>
    <mergeCell ref="I159:K159"/>
    <mergeCell ref="E159:H159"/>
    <mergeCell ref="E149:H149"/>
    <mergeCell ref="E150:H150"/>
    <mergeCell ref="E148:H148"/>
    <mergeCell ref="E147:H147"/>
    <mergeCell ref="I150:K150"/>
    <mergeCell ref="I145:K145"/>
    <mergeCell ref="I149:K149"/>
    <mergeCell ref="I148:K148"/>
    <mergeCell ref="E154:H154"/>
    <mergeCell ref="E153:H153"/>
    <mergeCell ref="E157:H157"/>
    <mergeCell ref="L156:N156"/>
    <mergeCell ref="V145:X145"/>
    <mergeCell ref="V144:X144"/>
    <mergeCell ref="V135:X135"/>
    <mergeCell ref="V136:X136"/>
    <mergeCell ref="V141:X141"/>
    <mergeCell ref="V139:X139"/>
    <mergeCell ref="O157:Q157"/>
    <mergeCell ref="O148:Q148"/>
    <mergeCell ref="V133:X133"/>
    <mergeCell ref="V151:X151"/>
    <mergeCell ref="V150:X150"/>
    <mergeCell ref="V149:X149"/>
    <mergeCell ref="O149:Q149"/>
    <mergeCell ref="O153:Q153"/>
    <mergeCell ref="O154:Q154"/>
    <mergeCell ref="S155:U155"/>
    <mergeCell ref="V153:X153"/>
    <mergeCell ref="V155:X155"/>
    <mergeCell ref="V156:X156"/>
    <mergeCell ref="V157:X157"/>
    <mergeCell ref="V154:X154"/>
    <mergeCell ref="S150:U150"/>
    <mergeCell ref="S147:U147"/>
    <mergeCell ref="V147:X147"/>
    <mergeCell ref="L155:N155"/>
    <mergeCell ref="O155:Q155"/>
    <mergeCell ref="O156:Q156"/>
    <mergeCell ref="L157:N157"/>
    <mergeCell ref="AB169:AD169"/>
    <mergeCell ref="AB166:AD166"/>
    <mergeCell ref="AB168:AD168"/>
    <mergeCell ref="AB167:AD167"/>
    <mergeCell ref="Y161:AA161"/>
    <mergeCell ref="Y160:AA160"/>
    <mergeCell ref="S160:U160"/>
    <mergeCell ref="V169:X169"/>
    <mergeCell ref="Y169:AA169"/>
    <mergeCell ref="Y165:AA165"/>
    <mergeCell ref="Y167:AA167"/>
    <mergeCell ref="Y166:AA166"/>
    <mergeCell ref="Y168:AA168"/>
    <mergeCell ref="V162:X162"/>
    <mergeCell ref="V163:X163"/>
    <mergeCell ref="S165:U165"/>
    <mergeCell ref="S166:U166"/>
    <mergeCell ref="Y157:AA157"/>
    <mergeCell ref="L169:N169"/>
    <mergeCell ref="O169:Q169"/>
    <mergeCell ref="AK165:AM165"/>
    <mergeCell ref="AB162:AD162"/>
    <mergeCell ref="AH168:AJ168"/>
    <mergeCell ref="AK168:AM168"/>
    <mergeCell ref="L153:N153"/>
    <mergeCell ref="L154:N154"/>
    <mergeCell ref="S161:U161"/>
    <mergeCell ref="V161:X161"/>
    <mergeCell ref="S162:U162"/>
    <mergeCell ref="S163:U163"/>
    <mergeCell ref="V160:X160"/>
    <mergeCell ref="L159:N159"/>
    <mergeCell ref="O159:Q159"/>
    <mergeCell ref="S159:U159"/>
    <mergeCell ref="S156:U156"/>
    <mergeCell ref="S157:U157"/>
    <mergeCell ref="V159:X159"/>
    <mergeCell ref="S153:U153"/>
    <mergeCell ref="S154:U154"/>
    <mergeCell ref="L162:N162"/>
    <mergeCell ref="O162:Q162"/>
    <mergeCell ref="O163:Q163"/>
    <mergeCell ref="L163:N163"/>
    <mergeCell ref="Y156:AA156"/>
    <mergeCell ref="S151:U151"/>
    <mergeCell ref="AH169:AJ169"/>
    <mergeCell ref="AK169:AM169"/>
    <mergeCell ref="AK167:AM167"/>
    <mergeCell ref="AE169:AG169"/>
    <mergeCell ref="AE168:AG168"/>
    <mergeCell ref="AK163:AM163"/>
    <mergeCell ref="Y163:AA163"/>
    <mergeCell ref="Y162:AA162"/>
    <mergeCell ref="AB163:AD163"/>
    <mergeCell ref="AB165:AD165"/>
    <mergeCell ref="AE162:AG162"/>
    <mergeCell ref="AE163:AG163"/>
    <mergeCell ref="AE165:AG165"/>
    <mergeCell ref="AE166:AG166"/>
    <mergeCell ref="AH166:AJ166"/>
    <mergeCell ref="AH167:AJ167"/>
    <mergeCell ref="AE167:AG167"/>
    <mergeCell ref="AH163:AJ163"/>
    <mergeCell ref="AK166:AM166"/>
    <mergeCell ref="AH165:AJ165"/>
    <mergeCell ref="Y155:AA155"/>
    <mergeCell ref="AB155:AD155"/>
    <mergeCell ref="Y159:AA159"/>
    <mergeCell ref="AH143:AJ143"/>
    <mergeCell ref="AK143:AM143"/>
    <mergeCell ref="AH144:AJ144"/>
    <mergeCell ref="AH145:AJ145"/>
    <mergeCell ref="AE142:AG142"/>
    <mergeCell ref="Y142:AA142"/>
    <mergeCell ref="Y143:AA143"/>
    <mergeCell ref="Y141:AA141"/>
    <mergeCell ref="AE145:AG145"/>
    <mergeCell ref="AB145:AD145"/>
    <mergeCell ref="Y145:AA145"/>
    <mergeCell ref="AB144:AD144"/>
    <mergeCell ref="AH147:AJ147"/>
    <mergeCell ref="AH148:AJ148"/>
    <mergeCell ref="AE148:AG148"/>
    <mergeCell ref="AH151:AJ151"/>
    <mergeCell ref="AK130:AM130"/>
    <mergeCell ref="AH131:AJ131"/>
    <mergeCell ref="AK149:AM149"/>
    <mergeCell ref="AK150:AM150"/>
    <mergeCell ref="AE131:AG131"/>
    <mergeCell ref="AE133:AG133"/>
    <mergeCell ref="AE132:AG132"/>
    <mergeCell ref="AE143:AG143"/>
    <mergeCell ref="AK133:AM133"/>
    <mergeCell ref="AK144:AM144"/>
    <mergeCell ref="AK145:AM145"/>
    <mergeCell ref="AH142:AJ142"/>
    <mergeCell ref="AH149:AJ149"/>
    <mergeCell ref="AK141:AM141"/>
    <mergeCell ref="AH139:AJ139"/>
    <mergeCell ref="AK139:AM139"/>
    <mergeCell ref="AE144:AG144"/>
    <mergeCell ref="AE147:AG147"/>
    <mergeCell ref="AH150:AJ150"/>
    <mergeCell ref="AK142:AM142"/>
    <mergeCell ref="Y147:AA147"/>
    <mergeCell ref="AB148:AD148"/>
    <mergeCell ref="AB142:AD142"/>
    <mergeCell ref="AB143:AD143"/>
    <mergeCell ref="AB156:AD156"/>
    <mergeCell ref="Y151:AA151"/>
    <mergeCell ref="AB151:AD151"/>
    <mergeCell ref="Y153:AA153"/>
    <mergeCell ref="AB153:AD153"/>
    <mergeCell ref="Y148:AA148"/>
    <mergeCell ref="Y150:AA150"/>
    <mergeCell ref="Y149:AA149"/>
    <mergeCell ref="Y144:AA144"/>
    <mergeCell ref="Y154:AA154"/>
    <mergeCell ref="AB154:AD154"/>
    <mergeCell ref="AB147:AD147"/>
    <mergeCell ref="AE161:AG161"/>
    <mergeCell ref="AE156:AG156"/>
    <mergeCell ref="AE155:AG155"/>
    <mergeCell ref="AE157:AG157"/>
    <mergeCell ref="AE159:AG159"/>
    <mergeCell ref="AB157:AD157"/>
    <mergeCell ref="AB160:AD160"/>
    <mergeCell ref="AE149:AG149"/>
    <mergeCell ref="AE153:AG153"/>
    <mergeCell ref="AE154:AG154"/>
    <mergeCell ref="AE150:AG150"/>
    <mergeCell ref="AB161:AD161"/>
    <mergeCell ref="AE151:AG151"/>
    <mergeCell ref="AB149:AD149"/>
    <mergeCell ref="AE160:AG160"/>
    <mergeCell ref="AB159:AD159"/>
    <mergeCell ref="AE119:AG119"/>
    <mergeCell ref="AE141:AG141"/>
    <mergeCell ref="AB141:AD141"/>
    <mergeCell ref="AB138:AD138"/>
    <mergeCell ref="AE136:AG136"/>
    <mergeCell ref="AE135:AG135"/>
    <mergeCell ref="Y135:AA135"/>
    <mergeCell ref="AB135:AD135"/>
    <mergeCell ref="Y136:AA136"/>
    <mergeCell ref="Y137:AA137"/>
    <mergeCell ref="Y132:AA132"/>
    <mergeCell ref="Y133:AA133"/>
    <mergeCell ref="Y120:AA120"/>
    <mergeCell ref="AB120:AD120"/>
    <mergeCell ref="AE120:AG120"/>
    <mergeCell ref="Y138:AA138"/>
    <mergeCell ref="AB136:AD136"/>
    <mergeCell ref="AB139:AD139"/>
    <mergeCell ref="AE139:AG139"/>
    <mergeCell ref="Y139:AA139"/>
    <mergeCell ref="AH114:AJ114"/>
    <mergeCell ref="AH113:AJ113"/>
    <mergeCell ref="AH115:AJ115"/>
    <mergeCell ref="Y109:AA109"/>
    <mergeCell ref="Y111:AA111"/>
    <mergeCell ref="AH112:AJ112"/>
    <mergeCell ref="AH111:AJ111"/>
    <mergeCell ref="AH109:AJ109"/>
    <mergeCell ref="Y112:AA112"/>
    <mergeCell ref="Y113:AA113"/>
    <mergeCell ref="AB109:AD109"/>
    <mergeCell ref="AE109:AG109"/>
    <mergeCell ref="AE112:AG112"/>
    <mergeCell ref="AB112:AD112"/>
    <mergeCell ref="AB111:AD111"/>
    <mergeCell ref="AE111:AG111"/>
    <mergeCell ref="AE113:AG113"/>
    <mergeCell ref="AE114:AG114"/>
    <mergeCell ref="AB115:AD115"/>
    <mergeCell ref="AE115:AG115"/>
    <mergeCell ref="AB113:AD113"/>
    <mergeCell ref="AB114:AD114"/>
    <mergeCell ref="Y114:AA114"/>
    <mergeCell ref="Y115:AA115"/>
    <mergeCell ref="AH119:AJ119"/>
    <mergeCell ref="AH118:AJ118"/>
    <mergeCell ref="AH117:AJ117"/>
    <mergeCell ref="AH120:AJ120"/>
    <mergeCell ref="AH121:AJ121"/>
    <mergeCell ref="Y119:AA119"/>
    <mergeCell ref="AB119:AD119"/>
    <mergeCell ref="AK119:AM119"/>
    <mergeCell ref="AE124:AG124"/>
    <mergeCell ref="AB124:AD124"/>
    <mergeCell ref="AH124:AJ124"/>
    <mergeCell ref="AK124:AM124"/>
    <mergeCell ref="AB123:AD123"/>
    <mergeCell ref="AE123:AG123"/>
    <mergeCell ref="AH123:AJ123"/>
    <mergeCell ref="AK123:AM123"/>
    <mergeCell ref="AB117:AD117"/>
    <mergeCell ref="AE117:AG117"/>
    <mergeCell ref="AK118:AM118"/>
    <mergeCell ref="AK117:AM117"/>
    <mergeCell ref="Y121:AA121"/>
    <mergeCell ref="AB121:AD121"/>
    <mergeCell ref="AK121:AM121"/>
    <mergeCell ref="AK120:AM120"/>
    <mergeCell ref="AK113:AM113"/>
    <mergeCell ref="AK109:AM109"/>
    <mergeCell ref="AK111:AM111"/>
    <mergeCell ref="AK112:AM112"/>
    <mergeCell ref="AK114:AM114"/>
    <mergeCell ref="AK115:AM115"/>
    <mergeCell ref="R36:R39"/>
    <mergeCell ref="R40:R43"/>
    <mergeCell ref="R44:R47"/>
    <mergeCell ref="R48:R51"/>
    <mergeCell ref="R52:R55"/>
    <mergeCell ref="R56:R59"/>
    <mergeCell ref="R60:R63"/>
    <mergeCell ref="S58:T58"/>
    <mergeCell ref="V73:X74"/>
    <mergeCell ref="V83:X84"/>
    <mergeCell ref="V77:X78"/>
    <mergeCell ref="V111:X111"/>
    <mergeCell ref="V95:X96"/>
    <mergeCell ref="V71:X72"/>
    <mergeCell ref="V97:X98"/>
    <mergeCell ref="V115:X115"/>
    <mergeCell ref="V108:X108"/>
    <mergeCell ref="S106:U106"/>
    <mergeCell ref="S25:U25"/>
    <mergeCell ref="S29:U29"/>
    <mergeCell ref="R32:R35"/>
    <mergeCell ref="R20:R23"/>
    <mergeCell ref="S21:U21"/>
    <mergeCell ref="R16:R19"/>
    <mergeCell ref="S53:U53"/>
    <mergeCell ref="S131:U131"/>
    <mergeCell ref="S130:U130"/>
    <mergeCell ref="S83:U84"/>
    <mergeCell ref="S77:U78"/>
    <mergeCell ref="S111:U111"/>
    <mergeCell ref="S112:U112"/>
    <mergeCell ref="S108:U108"/>
    <mergeCell ref="S37:U37"/>
    <mergeCell ref="S22:T22"/>
    <mergeCell ref="S38:T38"/>
    <mergeCell ref="S41:U41"/>
    <mergeCell ref="S71:U72"/>
    <mergeCell ref="S66:T66"/>
    <mergeCell ref="S62:T62"/>
    <mergeCell ref="S67:T67"/>
    <mergeCell ref="S54:T54"/>
    <mergeCell ref="S107:U107"/>
    <mergeCell ref="S61:U61"/>
    <mergeCell ref="S42:T42"/>
    <mergeCell ref="S45:U45"/>
    <mergeCell ref="S101:U101"/>
    <mergeCell ref="S100:U100"/>
    <mergeCell ref="S115:U115"/>
    <mergeCell ref="S114:U114"/>
    <mergeCell ref="S79:U80"/>
    <mergeCell ref="V79:X80"/>
    <mergeCell ref="V58:W58"/>
    <mergeCell ref="R83:R84"/>
    <mergeCell ref="R85:R86"/>
    <mergeCell ref="R89:R90"/>
    <mergeCell ref="R91:R92"/>
    <mergeCell ref="R95:R96"/>
    <mergeCell ref="R97:R98"/>
    <mergeCell ref="R64:R67"/>
    <mergeCell ref="R71:R72"/>
    <mergeCell ref="R73:R74"/>
    <mergeCell ref="R79:R80"/>
    <mergeCell ref="R77:R78"/>
    <mergeCell ref="Y77:AA78"/>
    <mergeCell ref="V107:X107"/>
    <mergeCell ref="V103:X103"/>
    <mergeCell ref="V104:X104"/>
    <mergeCell ref="V106:X106"/>
    <mergeCell ref="S104:U104"/>
    <mergeCell ref="S103:U103"/>
    <mergeCell ref="Y108:AA108"/>
    <mergeCell ref="Y83:AA84"/>
    <mergeCell ref="Y79:AA80"/>
    <mergeCell ref="Y85:AA86"/>
    <mergeCell ref="V85:X86"/>
    <mergeCell ref="S85:U86"/>
    <mergeCell ref="S89:U90"/>
    <mergeCell ref="Y107:AA107"/>
    <mergeCell ref="V6:X6"/>
    <mergeCell ref="V7:X7"/>
    <mergeCell ref="S6:U6"/>
    <mergeCell ref="S9:U9"/>
    <mergeCell ref="R8:R11"/>
    <mergeCell ref="S10:T10"/>
    <mergeCell ref="R12:R15"/>
    <mergeCell ref="S7:U7"/>
    <mergeCell ref="Y6:AA6"/>
    <mergeCell ref="Y7:AA7"/>
    <mergeCell ref="B101:D101"/>
    <mergeCell ref="S124:U124"/>
    <mergeCell ref="S123:U123"/>
    <mergeCell ref="V102:X102"/>
    <mergeCell ref="V100:X100"/>
    <mergeCell ref="V101:X101"/>
    <mergeCell ref="S91:U92"/>
    <mergeCell ref="S95:U96"/>
    <mergeCell ref="S102:U102"/>
    <mergeCell ref="S97:U98"/>
    <mergeCell ref="S118:U118"/>
    <mergeCell ref="S117:U117"/>
    <mergeCell ref="V114:X114"/>
    <mergeCell ref="S109:U109"/>
    <mergeCell ref="V112:X112"/>
    <mergeCell ref="V109:X109"/>
    <mergeCell ref="S121:U121"/>
    <mergeCell ref="S120:U120"/>
    <mergeCell ref="S119:U119"/>
    <mergeCell ref="V113:X113"/>
    <mergeCell ref="S113:U113"/>
    <mergeCell ref="E109:H109"/>
    <mergeCell ref="B108:D108"/>
    <mergeCell ref="B109:D109"/>
    <mergeCell ref="B114:D114"/>
    <mergeCell ref="B113:D113"/>
    <mergeCell ref="B117:D117"/>
    <mergeCell ref="B115:D115"/>
    <mergeCell ref="E104:G104"/>
    <mergeCell ref="I103:K103"/>
    <mergeCell ref="O106:Q106"/>
    <mergeCell ref="L112:N112"/>
    <mergeCell ref="O112:Q112"/>
    <mergeCell ref="I109:K109"/>
    <mergeCell ref="L109:N109"/>
    <mergeCell ref="O109:Q109"/>
    <mergeCell ref="E113:H113"/>
    <mergeCell ref="E114:H114"/>
    <mergeCell ref="E117:H117"/>
    <mergeCell ref="E111:H111"/>
    <mergeCell ref="I111:K111"/>
    <mergeCell ref="L111:N111"/>
    <mergeCell ref="O111:Q111"/>
    <mergeCell ref="L104:N104"/>
    <mergeCell ref="O104:Q104"/>
    <mergeCell ref="B89:D90"/>
    <mergeCell ref="B91:D92"/>
    <mergeCell ref="B120:D120"/>
    <mergeCell ref="B118:D118"/>
    <mergeCell ref="B119:D119"/>
    <mergeCell ref="B112:D112"/>
    <mergeCell ref="B111:D111"/>
    <mergeCell ref="I108:K108"/>
    <mergeCell ref="L108:N108"/>
    <mergeCell ref="I107:K107"/>
    <mergeCell ref="L107:N107"/>
    <mergeCell ref="E89:G90"/>
    <mergeCell ref="E95:G96"/>
    <mergeCell ref="E91:G92"/>
    <mergeCell ref="I91:K92"/>
    <mergeCell ref="I89:K90"/>
    <mergeCell ref="L89:N90"/>
    <mergeCell ref="L91:N92"/>
    <mergeCell ref="B95:D96"/>
    <mergeCell ref="L95:N96"/>
    <mergeCell ref="E120:H120"/>
    <mergeCell ref="B97:D98"/>
    <mergeCell ref="I112:K112"/>
    <mergeCell ref="E112:H112"/>
    <mergeCell ref="E97:G98"/>
    <mergeCell ref="E101:G101"/>
    <mergeCell ref="E102:G102"/>
    <mergeCell ref="O97:Q98"/>
    <mergeCell ref="B100:D100"/>
    <mergeCell ref="E100:G100"/>
    <mergeCell ref="O108:Q108"/>
    <mergeCell ref="B107:D107"/>
    <mergeCell ref="I106:K106"/>
    <mergeCell ref="L106:N106"/>
    <mergeCell ref="E106:H106"/>
    <mergeCell ref="E107:H107"/>
    <mergeCell ref="E108:H108"/>
    <mergeCell ref="B106:D106"/>
    <mergeCell ref="O101:Q101"/>
    <mergeCell ref="O102:Q102"/>
    <mergeCell ref="O107:Q107"/>
    <mergeCell ref="L103:N103"/>
    <mergeCell ref="O103:Q103"/>
    <mergeCell ref="B102:D102"/>
    <mergeCell ref="E103:G103"/>
    <mergeCell ref="I104:K104"/>
    <mergeCell ref="B103:D103"/>
    <mergeCell ref="B104:D104"/>
    <mergeCell ref="I95:K96"/>
    <mergeCell ref="I97:K98"/>
    <mergeCell ref="L97:N98"/>
    <mergeCell ref="O91:Q92"/>
    <mergeCell ref="L102:N102"/>
    <mergeCell ref="L101:N101"/>
    <mergeCell ref="AE100:AG100"/>
    <mergeCell ref="V91:X92"/>
    <mergeCell ref="Y91:AA92"/>
    <mergeCell ref="AE91:AG92"/>
    <mergeCell ref="AE95:AG96"/>
    <mergeCell ref="Y95:AA96"/>
    <mergeCell ref="Y97:AA98"/>
    <mergeCell ref="AB101:AD101"/>
    <mergeCell ref="AB100:AD100"/>
    <mergeCell ref="I101:K101"/>
    <mergeCell ref="I102:K102"/>
    <mergeCell ref="I100:K100"/>
    <mergeCell ref="O100:Q100"/>
    <mergeCell ref="AE101:AG101"/>
    <mergeCell ref="E118:H118"/>
    <mergeCell ref="I117:K117"/>
    <mergeCell ref="E119:H119"/>
    <mergeCell ref="L113:N113"/>
    <mergeCell ref="O113:Q113"/>
    <mergeCell ref="E115:H115"/>
    <mergeCell ref="L117:N117"/>
    <mergeCell ref="O117:Q117"/>
    <mergeCell ref="I114:K114"/>
    <mergeCell ref="I113:K113"/>
    <mergeCell ref="L114:N114"/>
    <mergeCell ref="L115:N115"/>
    <mergeCell ref="L119:N119"/>
    <mergeCell ref="O119:Q119"/>
    <mergeCell ref="L118:N118"/>
    <mergeCell ref="I115:K115"/>
    <mergeCell ref="I118:K118"/>
    <mergeCell ref="I119:K119"/>
    <mergeCell ref="S144:U144"/>
    <mergeCell ref="AE107:AG107"/>
    <mergeCell ref="AE108:AG108"/>
    <mergeCell ref="AE104:AG104"/>
    <mergeCell ref="AE106:AG106"/>
    <mergeCell ref="AE102:AG102"/>
    <mergeCell ref="AB103:AD103"/>
    <mergeCell ref="AB102:AD102"/>
    <mergeCell ref="AE103:AG103"/>
    <mergeCell ref="Y104:AA104"/>
    <mergeCell ref="Y103:AA103"/>
    <mergeCell ref="Y106:AA106"/>
    <mergeCell ref="Y102:AA102"/>
    <mergeCell ref="AB104:AD104"/>
    <mergeCell ref="AB108:AD108"/>
    <mergeCell ref="AB106:AD106"/>
    <mergeCell ref="AB107:AD107"/>
    <mergeCell ref="AE121:AG121"/>
    <mergeCell ref="Y124:AA124"/>
    <mergeCell ref="Y123:AA123"/>
    <mergeCell ref="Y118:AA118"/>
    <mergeCell ref="AB118:AD118"/>
    <mergeCell ref="Y117:AA117"/>
    <mergeCell ref="AE118:AG118"/>
    <mergeCell ref="S136:U136"/>
    <mergeCell ref="V117:X117"/>
    <mergeCell ref="O114:Q114"/>
    <mergeCell ref="O115:Q115"/>
    <mergeCell ref="L100:N100"/>
    <mergeCell ref="Y100:AA100"/>
    <mergeCell ref="Y101:AA101"/>
    <mergeCell ref="I147:K147"/>
    <mergeCell ref="O147:Q147"/>
    <mergeCell ref="O133:Q133"/>
    <mergeCell ref="O136:Q136"/>
    <mergeCell ref="O137:Q137"/>
    <mergeCell ref="S145:U145"/>
    <mergeCell ref="S138:U138"/>
    <mergeCell ref="O131:Q131"/>
    <mergeCell ref="L121:N121"/>
    <mergeCell ref="O121:Q121"/>
    <mergeCell ref="I121:K121"/>
    <mergeCell ref="L126:N126"/>
    <mergeCell ref="O126:Q126"/>
    <mergeCell ref="O145:Q145"/>
    <mergeCell ref="L144:N144"/>
    <mergeCell ref="O144:Q144"/>
    <mergeCell ref="S143:U143"/>
    <mergeCell ref="S137:U137"/>
    <mergeCell ref="L148:N148"/>
    <mergeCell ref="L147:N147"/>
    <mergeCell ref="I120:K120"/>
    <mergeCell ref="L120:N120"/>
    <mergeCell ref="O120:Q120"/>
    <mergeCell ref="L143:N143"/>
    <mergeCell ref="O143:Q143"/>
    <mergeCell ref="V118:X118"/>
    <mergeCell ref="V124:X124"/>
    <mergeCell ref="I139:K139"/>
    <mergeCell ref="S127:U127"/>
    <mergeCell ref="V120:X120"/>
    <mergeCell ref="O118:Q118"/>
    <mergeCell ref="V143:X143"/>
    <mergeCell ref="V138:X138"/>
    <mergeCell ref="V137:X137"/>
    <mergeCell ref="V142:X142"/>
    <mergeCell ref="V132:X132"/>
    <mergeCell ref="S129:U129"/>
    <mergeCell ref="S135:U135"/>
    <mergeCell ref="S142:U142"/>
    <mergeCell ref="S141:U141"/>
    <mergeCell ref="S139:U139"/>
    <mergeCell ref="L151:N151"/>
    <mergeCell ref="O151:Q151"/>
    <mergeCell ref="L150:N150"/>
    <mergeCell ref="O150:Q150"/>
    <mergeCell ref="I141:K141"/>
    <mergeCell ref="I143:K143"/>
    <mergeCell ref="I144:K144"/>
    <mergeCell ref="I137:K137"/>
    <mergeCell ref="I136:K136"/>
    <mergeCell ref="I142:K142"/>
    <mergeCell ref="L136:N136"/>
    <mergeCell ref="L138:N138"/>
    <mergeCell ref="L137:N137"/>
    <mergeCell ref="L145:N145"/>
    <mergeCell ref="L141:N141"/>
    <mergeCell ref="O141:Q141"/>
    <mergeCell ref="L139:N139"/>
    <mergeCell ref="L149:N149"/>
    <mergeCell ref="L142:N142"/>
    <mergeCell ref="O142:Q142"/>
    <mergeCell ref="S126:U126"/>
    <mergeCell ref="I132:K132"/>
    <mergeCell ref="L135:N135"/>
    <mergeCell ref="O135:Q135"/>
    <mergeCell ref="I127:K127"/>
    <mergeCell ref="I129:K129"/>
    <mergeCell ref="L127:N127"/>
    <mergeCell ref="O127:Q127"/>
    <mergeCell ref="O130:Q130"/>
    <mergeCell ref="O132:Q132"/>
    <mergeCell ref="L131:N131"/>
    <mergeCell ref="L130:N130"/>
    <mergeCell ref="L133:N133"/>
    <mergeCell ref="L132:N132"/>
    <mergeCell ref="I135:K135"/>
    <mergeCell ref="I133:K133"/>
    <mergeCell ref="S133:U133"/>
    <mergeCell ref="S132:U132"/>
    <mergeCell ref="L125:N125"/>
    <mergeCell ref="O125:Q125"/>
    <mergeCell ref="L124:N124"/>
    <mergeCell ref="O124:Q124"/>
    <mergeCell ref="L123:N123"/>
    <mergeCell ref="O123:Q123"/>
    <mergeCell ref="I131:K131"/>
    <mergeCell ref="I130:K130"/>
    <mergeCell ref="L129:N129"/>
    <mergeCell ref="O129:Q129"/>
    <mergeCell ref="I124:K124"/>
    <mergeCell ref="I125:K125"/>
    <mergeCell ref="I123:K123"/>
    <mergeCell ref="I126:K126"/>
    <mergeCell ref="AK108:AM108"/>
    <mergeCell ref="AH107:AJ107"/>
    <mergeCell ref="AK106:AM106"/>
    <mergeCell ref="AK107:AM107"/>
    <mergeCell ref="AK102:AM102"/>
    <mergeCell ref="AK103:AM103"/>
    <mergeCell ref="AK104:AM104"/>
    <mergeCell ref="AH103:AJ103"/>
    <mergeCell ref="AH102:AJ102"/>
    <mergeCell ref="AH104:AJ104"/>
    <mergeCell ref="AK67:AL67"/>
    <mergeCell ref="AK68:AM68"/>
    <mergeCell ref="AK73:AM74"/>
    <mergeCell ref="AK77:AM78"/>
    <mergeCell ref="AK83:AM84"/>
    <mergeCell ref="AK85:AM86"/>
    <mergeCell ref="AK89:AM90"/>
    <mergeCell ref="AK91:AM92"/>
    <mergeCell ref="AK71:AM72"/>
    <mergeCell ref="AK65:AM65"/>
    <mergeCell ref="AK66:AL66"/>
    <mergeCell ref="S46:T46"/>
    <mergeCell ref="S49:U49"/>
    <mergeCell ref="Y49:AA49"/>
    <mergeCell ref="Y50:Z50"/>
    <mergeCell ref="S50:T50"/>
    <mergeCell ref="S73:U74"/>
    <mergeCell ref="S68:U68"/>
    <mergeCell ref="Y68:AA68"/>
    <mergeCell ref="Y73:AA74"/>
    <mergeCell ref="AE67:AF67"/>
    <mergeCell ref="AE68:AG68"/>
    <mergeCell ref="AH68:AJ68"/>
    <mergeCell ref="AH71:AJ72"/>
    <mergeCell ref="AH73:AJ74"/>
    <mergeCell ref="AB66:AC66"/>
    <mergeCell ref="AB65:AD65"/>
    <mergeCell ref="AB57:AD57"/>
    <mergeCell ref="AB61:AD61"/>
    <mergeCell ref="AB53:AD53"/>
    <mergeCell ref="AB54:AC54"/>
    <mergeCell ref="S57:U57"/>
    <mergeCell ref="V57:X57"/>
    <mergeCell ref="AK101:AM101"/>
    <mergeCell ref="AK100:AM100"/>
    <mergeCell ref="AH97:AJ98"/>
    <mergeCell ref="AK97:AM98"/>
    <mergeCell ref="AK95:AM96"/>
    <mergeCell ref="AB83:AD84"/>
    <mergeCell ref="AB77:AD78"/>
    <mergeCell ref="AE77:AG78"/>
    <mergeCell ref="AH77:AJ78"/>
    <mergeCell ref="AK79:AM80"/>
    <mergeCell ref="AE83:AG84"/>
    <mergeCell ref="AH83:AJ84"/>
    <mergeCell ref="AB91:AD92"/>
    <mergeCell ref="AB79:AD80"/>
    <mergeCell ref="AB85:AD86"/>
    <mergeCell ref="AB95:AD96"/>
    <mergeCell ref="AE97:AG98"/>
    <mergeCell ref="AB97:AD98"/>
    <mergeCell ref="AB89:AD90"/>
    <mergeCell ref="AH42:AI42"/>
    <mergeCell ref="AH65:AJ65"/>
    <mergeCell ref="AH66:AI66"/>
    <mergeCell ref="AH67:AI67"/>
    <mergeCell ref="AH85:AJ86"/>
    <mergeCell ref="AH79:AJ80"/>
    <mergeCell ref="AH89:AJ90"/>
    <mergeCell ref="AH91:AJ92"/>
    <mergeCell ref="AH95:AJ96"/>
    <mergeCell ref="AH37:AJ37"/>
    <mergeCell ref="AH10:AI10"/>
    <mergeCell ref="AH9:AJ9"/>
    <mergeCell ref="AH38:AI38"/>
    <mergeCell ref="AH41:AJ41"/>
    <mergeCell ref="AK6:AM6"/>
    <mergeCell ref="AH21:AJ21"/>
    <mergeCell ref="AH7:AJ7"/>
    <mergeCell ref="AK7:AM7"/>
    <mergeCell ref="AH6:AJ6"/>
    <mergeCell ref="R24:R27"/>
    <mergeCell ref="R28:R31"/>
    <mergeCell ref="A3:T4"/>
    <mergeCell ref="A5:Q5"/>
    <mergeCell ref="A1:J2"/>
    <mergeCell ref="E6:G6"/>
    <mergeCell ref="V41:X41"/>
    <mergeCell ref="V42:W42"/>
    <mergeCell ref="R5:AM5"/>
    <mergeCell ref="S33:U33"/>
    <mergeCell ref="S34:T34"/>
    <mergeCell ref="S30:T30"/>
    <mergeCell ref="S26:T26"/>
    <mergeCell ref="AE7:AG7"/>
    <mergeCell ref="AB37:AD37"/>
    <mergeCell ref="AB38:AC38"/>
    <mergeCell ref="AE41:AG41"/>
    <mergeCell ref="AE42:AF42"/>
    <mergeCell ref="AE6:AG6"/>
    <mergeCell ref="AB6:AD6"/>
    <mergeCell ref="AB7:AD7"/>
    <mergeCell ref="AH33:AJ33"/>
    <mergeCell ref="AH34:AI34"/>
    <mergeCell ref="AH22:AI22"/>
    <mergeCell ref="AB73:AD74"/>
    <mergeCell ref="AE73:AG74"/>
    <mergeCell ref="AE79:AG80"/>
    <mergeCell ref="AE85:AG86"/>
    <mergeCell ref="AE89:AG90"/>
    <mergeCell ref="AE65:AG65"/>
    <mergeCell ref="AE66:AF66"/>
    <mergeCell ref="AB71:AD72"/>
    <mergeCell ref="AE71:AG72"/>
    <mergeCell ref="AB67:AC67"/>
    <mergeCell ref="AB68:AD68"/>
    <mergeCell ref="B123:D123"/>
    <mergeCell ref="E123:H123"/>
    <mergeCell ref="B125:D125"/>
    <mergeCell ref="B124:D124"/>
    <mergeCell ref="B126:D126"/>
    <mergeCell ref="B127:D127"/>
    <mergeCell ref="E121:H121"/>
    <mergeCell ref="E124:H124"/>
    <mergeCell ref="B121:D121"/>
    <mergeCell ref="E127:H127"/>
    <mergeCell ref="E126:H126"/>
    <mergeCell ref="E125:H125"/>
    <mergeCell ref="AH125:AJ125"/>
    <mergeCell ref="AK125:AM125"/>
    <mergeCell ref="AK126:AM126"/>
    <mergeCell ref="AE125:AG125"/>
    <mergeCell ref="AK131:AM131"/>
    <mergeCell ref="AK127:AM127"/>
    <mergeCell ref="AH137:AJ137"/>
    <mergeCell ref="AK137:AM137"/>
    <mergeCell ref="AE138:AG138"/>
    <mergeCell ref="AK138:AM138"/>
    <mergeCell ref="AH138:AJ138"/>
    <mergeCell ref="AH133:AJ133"/>
    <mergeCell ref="AH135:AJ135"/>
    <mergeCell ref="AK135:AM135"/>
    <mergeCell ref="AH136:AJ136"/>
    <mergeCell ref="AK136:AM136"/>
    <mergeCell ref="AE130:AG130"/>
    <mergeCell ref="AE129:AG129"/>
    <mergeCell ref="AE126:AG126"/>
    <mergeCell ref="AE137:AG137"/>
    <mergeCell ref="AE127:AG127"/>
    <mergeCell ref="AK129:AM129"/>
    <mergeCell ref="AH132:AJ132"/>
    <mergeCell ref="AK132:AM132"/>
    <mergeCell ref="O79:Q80"/>
    <mergeCell ref="L79:N80"/>
    <mergeCell ref="I79:K80"/>
    <mergeCell ref="O77:Q78"/>
    <mergeCell ref="AB133:AD133"/>
    <mergeCell ref="AB132:AD132"/>
    <mergeCell ref="AH126:AJ126"/>
    <mergeCell ref="AH127:AJ127"/>
    <mergeCell ref="AH141:AJ141"/>
    <mergeCell ref="Y126:AA126"/>
    <mergeCell ref="S125:U125"/>
    <mergeCell ref="V125:X125"/>
    <mergeCell ref="Y125:AA125"/>
    <mergeCell ref="Y129:AA129"/>
    <mergeCell ref="Y131:AA131"/>
    <mergeCell ref="Y130:AA130"/>
    <mergeCell ref="V126:X126"/>
    <mergeCell ref="AH100:AJ100"/>
    <mergeCell ref="AH101:AJ101"/>
    <mergeCell ref="I138:K138"/>
    <mergeCell ref="AH106:AJ106"/>
    <mergeCell ref="AH108:AJ108"/>
    <mergeCell ref="AB127:AD127"/>
    <mergeCell ref="AB126:AD126"/>
    <mergeCell ref="L73:N74"/>
    <mergeCell ref="O73:Q74"/>
    <mergeCell ref="V65:X65"/>
    <mergeCell ref="Y65:AA65"/>
    <mergeCell ref="I68:K68"/>
    <mergeCell ref="L68:N68"/>
    <mergeCell ref="O68:Q68"/>
    <mergeCell ref="I71:K72"/>
    <mergeCell ref="I73:K74"/>
    <mergeCell ref="Y67:Z67"/>
    <mergeCell ref="V66:W66"/>
    <mergeCell ref="Y66:Z66"/>
    <mergeCell ref="V67:W67"/>
    <mergeCell ref="S65:U65"/>
    <mergeCell ref="L71:N72"/>
    <mergeCell ref="O71:Q72"/>
    <mergeCell ref="Y71:AA72"/>
    <mergeCell ref="V68:X68"/>
    <mergeCell ref="B73:D74"/>
    <mergeCell ref="E73:F74"/>
    <mergeCell ref="B68:D68"/>
    <mergeCell ref="E68:G68"/>
    <mergeCell ref="B71:D72"/>
    <mergeCell ref="E71:G72"/>
    <mergeCell ref="B79:D80"/>
    <mergeCell ref="E77:G78"/>
    <mergeCell ref="B77:D78"/>
    <mergeCell ref="E79:G80"/>
    <mergeCell ref="L77:N78"/>
    <mergeCell ref="I77:K78"/>
    <mergeCell ref="L85:N86"/>
    <mergeCell ref="L83:N84"/>
    <mergeCell ref="B83:D84"/>
    <mergeCell ref="B85:D86"/>
    <mergeCell ref="E83:G84"/>
    <mergeCell ref="E85:G86"/>
    <mergeCell ref="I83:K84"/>
    <mergeCell ref="I85:K86"/>
    <mergeCell ref="O83:Q84"/>
    <mergeCell ref="AH159:AJ159"/>
    <mergeCell ref="AH162:AJ162"/>
    <mergeCell ref="AK162:AM162"/>
    <mergeCell ref="AH160:AJ160"/>
    <mergeCell ref="AK160:AM160"/>
    <mergeCell ref="AH161:AJ161"/>
    <mergeCell ref="AK161:AM161"/>
    <mergeCell ref="AH155:AJ155"/>
    <mergeCell ref="AK155:AM155"/>
    <mergeCell ref="AH156:AJ156"/>
    <mergeCell ref="AK156:AM156"/>
    <mergeCell ref="AH157:AJ157"/>
    <mergeCell ref="AK157:AM157"/>
    <mergeCell ref="AK159:AM159"/>
    <mergeCell ref="AH153:AJ153"/>
    <mergeCell ref="AK153:AM153"/>
    <mergeCell ref="AH154:AJ154"/>
    <mergeCell ref="AK154:AM154"/>
    <mergeCell ref="AB150:AD150"/>
    <mergeCell ref="AK151:AM151"/>
    <mergeCell ref="AK147:AM147"/>
    <mergeCell ref="AK148:AM148"/>
    <mergeCell ref="AH129:AJ129"/>
    <mergeCell ref="O85:Q86"/>
    <mergeCell ref="AH130:AJ130"/>
    <mergeCell ref="AB129:AD129"/>
    <mergeCell ref="AB131:AD131"/>
    <mergeCell ref="AB130:AD130"/>
    <mergeCell ref="AB137:AD137"/>
    <mergeCell ref="AB125:AD125"/>
    <mergeCell ref="Y127:AA127"/>
    <mergeCell ref="S149:U149"/>
    <mergeCell ref="V129:X129"/>
    <mergeCell ref="V131:X131"/>
    <mergeCell ref="V130:X130"/>
    <mergeCell ref="V127:X127"/>
    <mergeCell ref="V148:X148"/>
    <mergeCell ref="S148:U148"/>
    <mergeCell ref="O139:Q139"/>
    <mergeCell ref="O138:Q138"/>
    <mergeCell ref="V123:X123"/>
    <mergeCell ref="V121:X121"/>
    <mergeCell ref="V119:X119"/>
    <mergeCell ref="O95:Q96"/>
    <mergeCell ref="O89:Q90"/>
    <mergeCell ref="Y89:AA90"/>
    <mergeCell ref="V89:X90"/>
  </mergeCells>
  <pageMargins left="0.70866141732283472" right="0.70866141732283472" top="0.74803149606299213" bottom="0.74803149606299213" header="0" footer="0"/>
  <pageSetup paperSize="8" scale="45"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K100"/>
  <sheetViews>
    <sheetView workbookViewId="0"/>
  </sheetViews>
  <sheetFormatPr defaultColWidth="14.42578125" defaultRowHeight="15" customHeight="1"/>
  <cols>
    <col min="1" max="1" width="7.140625" customWidth="1"/>
    <col min="2" max="2" width="39.85546875" customWidth="1"/>
    <col min="3" max="4" width="8.7109375" customWidth="1"/>
    <col min="5" max="5" width="11.7109375" customWidth="1"/>
    <col min="6" max="7" width="8.7109375" customWidth="1"/>
    <col min="8" max="8" width="12" customWidth="1"/>
    <col min="9" max="9" width="14.85546875" customWidth="1"/>
    <col min="10" max="10" width="13.7109375" customWidth="1"/>
    <col min="11" max="11" width="11.28515625" customWidth="1"/>
  </cols>
  <sheetData>
    <row r="1" spans="1:11" ht="58.5" customHeight="1">
      <c r="A1" s="326" t="s">
        <v>0</v>
      </c>
      <c r="B1" s="327" t="s">
        <v>83</v>
      </c>
      <c r="C1" s="9" t="s">
        <v>84</v>
      </c>
      <c r="D1" s="327" t="s">
        <v>85</v>
      </c>
      <c r="E1" s="9" t="s">
        <v>86</v>
      </c>
      <c r="F1" s="7" t="s">
        <v>4</v>
      </c>
      <c r="G1" s="7" t="s">
        <v>87</v>
      </c>
      <c r="H1" s="328" t="s">
        <v>88</v>
      </c>
      <c r="I1" s="46" t="s">
        <v>89</v>
      </c>
      <c r="J1" s="46" t="s">
        <v>90</v>
      </c>
      <c r="K1" s="329" t="s">
        <v>91</v>
      </c>
    </row>
    <row r="2" spans="1:11">
      <c r="A2" s="1">
        <v>1</v>
      </c>
      <c r="B2" s="330" t="s">
        <v>92</v>
      </c>
      <c r="C2" s="330" t="s">
        <v>14</v>
      </c>
      <c r="D2" s="330">
        <v>3</v>
      </c>
      <c r="E2" s="331">
        <v>1</v>
      </c>
      <c r="F2" s="330" t="s">
        <v>93</v>
      </c>
      <c r="G2" s="330">
        <v>2</v>
      </c>
      <c r="H2" s="332">
        <v>40.799999999999997</v>
      </c>
      <c r="I2" s="329">
        <v>35000</v>
      </c>
      <c r="J2" s="329">
        <f t="shared" ref="J2:J8" si="0">I2*H2</f>
        <v>1428000</v>
      </c>
      <c r="K2" s="333" t="s">
        <v>48</v>
      </c>
    </row>
    <row r="3" spans="1:11">
      <c r="A3" s="1">
        <v>2</v>
      </c>
      <c r="B3" s="330" t="s">
        <v>92</v>
      </c>
      <c r="C3" s="330" t="s">
        <v>14</v>
      </c>
      <c r="D3" s="330">
        <v>3</v>
      </c>
      <c r="E3" s="331">
        <v>3</v>
      </c>
      <c r="F3" s="330" t="s">
        <v>93</v>
      </c>
      <c r="G3" s="330">
        <v>2</v>
      </c>
      <c r="H3" s="332">
        <v>51.7</v>
      </c>
      <c r="I3" s="329">
        <v>24000</v>
      </c>
      <c r="J3" s="329">
        <f t="shared" si="0"/>
        <v>1240800</v>
      </c>
      <c r="K3" s="333" t="s">
        <v>48</v>
      </c>
    </row>
    <row r="4" spans="1:11">
      <c r="A4" s="1">
        <v>3</v>
      </c>
      <c r="B4" s="330" t="s">
        <v>92</v>
      </c>
      <c r="C4" s="330" t="s">
        <v>14</v>
      </c>
      <c r="D4" s="330">
        <v>3</v>
      </c>
      <c r="E4" s="331">
        <v>4</v>
      </c>
      <c r="F4" s="330" t="s">
        <v>93</v>
      </c>
      <c r="G4" s="330">
        <v>1</v>
      </c>
      <c r="H4" s="332">
        <v>20.399999999999999</v>
      </c>
      <c r="I4" s="329">
        <v>30000</v>
      </c>
      <c r="J4" s="329">
        <f t="shared" si="0"/>
        <v>612000</v>
      </c>
      <c r="K4" s="333" t="s">
        <v>48</v>
      </c>
    </row>
    <row r="5" spans="1:11" hidden="1">
      <c r="A5" s="334">
        <v>4</v>
      </c>
      <c r="B5" s="335" t="s">
        <v>92</v>
      </c>
      <c r="C5" s="335" t="s">
        <v>14</v>
      </c>
      <c r="D5" s="335">
        <v>3</v>
      </c>
      <c r="E5" s="336">
        <v>5</v>
      </c>
      <c r="F5" s="335" t="s">
        <v>93</v>
      </c>
      <c r="G5" s="335">
        <v>1</v>
      </c>
      <c r="H5" s="337">
        <v>11.1</v>
      </c>
      <c r="I5" s="19">
        <v>32000</v>
      </c>
      <c r="J5" s="19">
        <f t="shared" si="0"/>
        <v>355200</v>
      </c>
      <c r="K5" s="338" t="s">
        <v>15</v>
      </c>
    </row>
    <row r="6" spans="1:11">
      <c r="A6" s="1">
        <v>5</v>
      </c>
      <c r="B6" s="330" t="s">
        <v>92</v>
      </c>
      <c r="C6" s="330" t="s">
        <v>14</v>
      </c>
      <c r="D6" s="330">
        <v>3</v>
      </c>
      <c r="E6" s="331">
        <v>6</v>
      </c>
      <c r="F6" s="330" t="s">
        <v>93</v>
      </c>
      <c r="G6" s="330">
        <v>1</v>
      </c>
      <c r="H6" s="332">
        <v>44</v>
      </c>
      <c r="I6" s="329">
        <v>25000</v>
      </c>
      <c r="J6" s="329">
        <f t="shared" si="0"/>
        <v>1100000</v>
      </c>
      <c r="K6" s="333" t="s">
        <v>48</v>
      </c>
    </row>
    <row r="7" spans="1:11" hidden="1">
      <c r="A7" s="334">
        <v>6</v>
      </c>
      <c r="B7" s="335" t="s">
        <v>92</v>
      </c>
      <c r="C7" s="335" t="s">
        <v>14</v>
      </c>
      <c r="D7" s="335">
        <v>3</v>
      </c>
      <c r="E7" s="336">
        <v>7</v>
      </c>
      <c r="F7" s="335" t="s">
        <v>93</v>
      </c>
      <c r="G7" s="335">
        <v>2</v>
      </c>
      <c r="H7" s="337">
        <v>18.8</v>
      </c>
      <c r="I7" s="19">
        <v>35000</v>
      </c>
      <c r="J7" s="19">
        <f t="shared" si="0"/>
        <v>658000</v>
      </c>
      <c r="K7" s="338" t="s">
        <v>15</v>
      </c>
    </row>
    <row r="8" spans="1:11">
      <c r="A8" s="1">
        <v>7</v>
      </c>
      <c r="B8" s="330" t="s">
        <v>92</v>
      </c>
      <c r="C8" s="330" t="s">
        <v>14</v>
      </c>
      <c r="D8" s="330">
        <v>3</v>
      </c>
      <c r="E8" s="331">
        <v>9</v>
      </c>
      <c r="F8" s="330" t="s">
        <v>93</v>
      </c>
      <c r="G8" s="330">
        <v>2</v>
      </c>
      <c r="H8" s="332">
        <v>37.799999999999997</v>
      </c>
      <c r="I8" s="329">
        <v>25000</v>
      </c>
      <c r="J8" s="329">
        <f t="shared" si="0"/>
        <v>944999.99999999988</v>
      </c>
      <c r="K8" s="333" t="s">
        <v>48</v>
      </c>
    </row>
    <row r="9" spans="1:11">
      <c r="H9" s="36">
        <f>SUM(H2:H8)</f>
        <v>224.60000000000002</v>
      </c>
      <c r="I9" s="339"/>
      <c r="J9" s="339"/>
    </row>
    <row r="10" spans="1:11">
      <c r="I10" s="339"/>
      <c r="J10" s="339"/>
    </row>
    <row r="11" spans="1:11">
      <c r="I11" s="339"/>
      <c r="J11" s="339"/>
    </row>
    <row r="12" spans="1:11">
      <c r="I12" s="339"/>
      <c r="J12" s="339"/>
    </row>
    <row r="13" spans="1:11">
      <c r="I13" s="339"/>
      <c r="J13" s="339"/>
    </row>
    <row r="14" spans="1:11">
      <c r="I14" s="339"/>
      <c r="J14" s="339"/>
    </row>
    <row r="15" spans="1:11">
      <c r="I15" s="339"/>
      <c r="J15" s="339"/>
    </row>
    <row r="16" spans="1:11">
      <c r="I16" s="339"/>
      <c r="J16" s="339"/>
    </row>
    <row r="17" spans="9:10">
      <c r="I17" s="339"/>
      <c r="J17" s="339"/>
    </row>
    <row r="18" spans="9:10">
      <c r="I18" s="339"/>
      <c r="J18" s="339"/>
    </row>
    <row r="19" spans="9:10">
      <c r="I19" s="339"/>
      <c r="J19" s="339"/>
    </row>
    <row r="20" spans="9:10">
      <c r="I20" s="339"/>
      <c r="J20" s="339"/>
    </row>
    <row r="21" spans="9:10" ht="15.75" customHeight="1">
      <c r="I21" s="339"/>
      <c r="J21" s="339"/>
    </row>
    <row r="22" spans="9:10" ht="15.75" customHeight="1">
      <c r="I22" s="339"/>
      <c r="J22" s="339"/>
    </row>
    <row r="23" spans="9:10" ht="15.75" customHeight="1">
      <c r="I23" s="339"/>
      <c r="J23" s="339"/>
    </row>
    <row r="24" spans="9:10" ht="15.75" customHeight="1">
      <c r="I24" s="339"/>
      <c r="J24" s="339"/>
    </row>
    <row r="25" spans="9:10" ht="15.75" customHeight="1">
      <c r="I25" s="339"/>
      <c r="J25" s="339"/>
    </row>
    <row r="26" spans="9:10" ht="15.75" customHeight="1">
      <c r="I26" s="339"/>
      <c r="J26" s="339"/>
    </row>
    <row r="27" spans="9:10" ht="15.75" customHeight="1">
      <c r="I27" s="339"/>
      <c r="J27" s="339"/>
    </row>
    <row r="28" spans="9:10" ht="15.75" customHeight="1">
      <c r="I28" s="339"/>
      <c r="J28" s="339"/>
    </row>
    <row r="29" spans="9:10" ht="15.75" customHeight="1">
      <c r="I29" s="339"/>
      <c r="J29" s="339"/>
    </row>
    <row r="30" spans="9:10" ht="15.75" customHeight="1">
      <c r="I30" s="339"/>
      <c r="J30" s="339"/>
    </row>
    <row r="31" spans="9:10" ht="15.75" customHeight="1">
      <c r="I31" s="339"/>
      <c r="J31" s="339"/>
    </row>
    <row r="32" spans="9:10" ht="15.75" customHeight="1">
      <c r="I32" s="339"/>
      <c r="J32" s="339"/>
    </row>
    <row r="33" spans="9:10" ht="15.75" customHeight="1">
      <c r="I33" s="339"/>
      <c r="J33" s="339"/>
    </row>
    <row r="34" spans="9:10" ht="15.75" customHeight="1">
      <c r="I34" s="339"/>
      <c r="J34" s="339"/>
    </row>
    <row r="35" spans="9:10" ht="15.75" customHeight="1">
      <c r="I35" s="339"/>
      <c r="J35" s="339"/>
    </row>
    <row r="36" spans="9:10" ht="15.75" customHeight="1">
      <c r="I36" s="339"/>
      <c r="J36" s="339"/>
    </row>
    <row r="37" spans="9:10" ht="15.75" customHeight="1">
      <c r="I37" s="339"/>
      <c r="J37" s="339"/>
    </row>
    <row r="38" spans="9:10" ht="15.75" customHeight="1">
      <c r="I38" s="339"/>
      <c r="J38" s="339"/>
    </row>
    <row r="39" spans="9:10" ht="15.75" customHeight="1">
      <c r="I39" s="339"/>
      <c r="J39" s="339"/>
    </row>
    <row r="40" spans="9:10" ht="15.75" customHeight="1">
      <c r="I40" s="339"/>
      <c r="J40" s="339"/>
    </row>
    <row r="41" spans="9:10" ht="15.75" customHeight="1">
      <c r="I41" s="339"/>
      <c r="J41" s="339"/>
    </row>
    <row r="42" spans="9:10" ht="15.75" customHeight="1">
      <c r="I42" s="339"/>
      <c r="J42" s="339"/>
    </row>
    <row r="43" spans="9:10" ht="15.75" customHeight="1">
      <c r="I43" s="339"/>
      <c r="J43" s="339"/>
    </row>
    <row r="44" spans="9:10" ht="15.75" customHeight="1">
      <c r="I44" s="339"/>
      <c r="J44" s="339"/>
    </row>
    <row r="45" spans="9:10" ht="15.75" customHeight="1">
      <c r="I45" s="339"/>
      <c r="J45" s="339"/>
    </row>
    <row r="46" spans="9:10" ht="15.75" customHeight="1">
      <c r="I46" s="339"/>
      <c r="J46" s="339"/>
    </row>
    <row r="47" spans="9:10" ht="15.75" customHeight="1">
      <c r="I47" s="339"/>
      <c r="J47" s="339"/>
    </row>
    <row r="48" spans="9:10" ht="15.75" customHeight="1">
      <c r="I48" s="339"/>
      <c r="J48" s="339"/>
    </row>
    <row r="49" spans="9:10" ht="15.75" customHeight="1">
      <c r="I49" s="339"/>
      <c r="J49" s="339"/>
    </row>
    <row r="50" spans="9:10" ht="15.75" customHeight="1">
      <c r="I50" s="339"/>
      <c r="J50" s="339"/>
    </row>
    <row r="51" spans="9:10" ht="15.75" customHeight="1">
      <c r="I51" s="339"/>
      <c r="J51" s="339"/>
    </row>
    <row r="52" spans="9:10" ht="15.75" customHeight="1">
      <c r="I52" s="339"/>
      <c r="J52" s="339"/>
    </row>
    <row r="53" spans="9:10" ht="15.75" customHeight="1">
      <c r="I53" s="339"/>
      <c r="J53" s="339"/>
    </row>
    <row r="54" spans="9:10" ht="15.75" customHeight="1">
      <c r="I54" s="339"/>
      <c r="J54" s="339"/>
    </row>
    <row r="55" spans="9:10" ht="15.75" customHeight="1">
      <c r="I55" s="339"/>
      <c r="J55" s="339"/>
    </row>
    <row r="56" spans="9:10" ht="15.75" customHeight="1">
      <c r="I56" s="339"/>
      <c r="J56" s="339"/>
    </row>
    <row r="57" spans="9:10" ht="15.75" customHeight="1">
      <c r="I57" s="339"/>
      <c r="J57" s="339"/>
    </row>
    <row r="58" spans="9:10" ht="15.75" customHeight="1">
      <c r="I58" s="339"/>
      <c r="J58" s="339"/>
    </row>
    <row r="59" spans="9:10" ht="15.75" customHeight="1">
      <c r="I59" s="339"/>
      <c r="J59" s="339"/>
    </row>
    <row r="60" spans="9:10" ht="15.75" customHeight="1">
      <c r="I60" s="339"/>
      <c r="J60" s="339"/>
    </row>
    <row r="61" spans="9:10" ht="15.75" customHeight="1">
      <c r="I61" s="339"/>
      <c r="J61" s="339"/>
    </row>
    <row r="62" spans="9:10" ht="15.75" customHeight="1">
      <c r="I62" s="339"/>
      <c r="J62" s="339"/>
    </row>
    <row r="63" spans="9:10" ht="15.75" customHeight="1">
      <c r="I63" s="339"/>
      <c r="J63" s="339"/>
    </row>
    <row r="64" spans="9:10" ht="15.75" customHeight="1">
      <c r="I64" s="339"/>
      <c r="J64" s="339"/>
    </row>
    <row r="65" spans="9:10" ht="15.75" customHeight="1">
      <c r="I65" s="339"/>
      <c r="J65" s="339"/>
    </row>
    <row r="66" spans="9:10" ht="15.75" customHeight="1">
      <c r="I66" s="339"/>
      <c r="J66" s="339"/>
    </row>
    <row r="67" spans="9:10" ht="15.75" customHeight="1">
      <c r="I67" s="339"/>
      <c r="J67" s="339"/>
    </row>
    <row r="68" spans="9:10" ht="15.75" customHeight="1">
      <c r="I68" s="339"/>
      <c r="J68" s="339"/>
    </row>
    <row r="69" spans="9:10" ht="15.75" customHeight="1">
      <c r="I69" s="339"/>
      <c r="J69" s="339"/>
    </row>
    <row r="70" spans="9:10" ht="15.75" customHeight="1">
      <c r="I70" s="339"/>
      <c r="J70" s="339"/>
    </row>
    <row r="71" spans="9:10" ht="15.75" customHeight="1">
      <c r="I71" s="339"/>
      <c r="J71" s="339"/>
    </row>
    <row r="72" spans="9:10" ht="15.75" customHeight="1">
      <c r="I72" s="339"/>
      <c r="J72" s="339"/>
    </row>
    <row r="73" spans="9:10" ht="15.75" customHeight="1">
      <c r="I73" s="339"/>
      <c r="J73" s="339"/>
    </row>
    <row r="74" spans="9:10" ht="15.75" customHeight="1">
      <c r="I74" s="339"/>
      <c r="J74" s="339"/>
    </row>
    <row r="75" spans="9:10" ht="15.75" customHeight="1">
      <c r="I75" s="339"/>
      <c r="J75" s="339"/>
    </row>
    <row r="76" spans="9:10" ht="15.75" customHeight="1">
      <c r="I76" s="339"/>
      <c r="J76" s="339"/>
    </row>
    <row r="77" spans="9:10" ht="15.75" customHeight="1">
      <c r="I77" s="339"/>
      <c r="J77" s="339"/>
    </row>
    <row r="78" spans="9:10" ht="15.75" customHeight="1">
      <c r="I78" s="339"/>
      <c r="J78" s="339"/>
    </row>
    <row r="79" spans="9:10" ht="15.75" customHeight="1">
      <c r="I79" s="339"/>
      <c r="J79" s="339"/>
    </row>
    <row r="80" spans="9:10" ht="15.75" customHeight="1">
      <c r="I80" s="339"/>
      <c r="J80" s="339"/>
    </row>
    <row r="81" spans="9:10" ht="15.75" customHeight="1">
      <c r="I81" s="339"/>
      <c r="J81" s="339"/>
    </row>
    <row r="82" spans="9:10" ht="15.75" customHeight="1">
      <c r="I82" s="339"/>
      <c r="J82" s="339"/>
    </row>
    <row r="83" spans="9:10" ht="15.75" customHeight="1">
      <c r="I83" s="339"/>
      <c r="J83" s="339"/>
    </row>
    <row r="84" spans="9:10" ht="15.75" customHeight="1">
      <c r="I84" s="339"/>
      <c r="J84" s="339"/>
    </row>
    <row r="85" spans="9:10" ht="15.75" customHeight="1">
      <c r="I85" s="339"/>
      <c r="J85" s="339"/>
    </row>
    <row r="86" spans="9:10" ht="15.75" customHeight="1">
      <c r="I86" s="339"/>
      <c r="J86" s="339"/>
    </row>
    <row r="87" spans="9:10" ht="15.75" customHeight="1">
      <c r="I87" s="339"/>
      <c r="J87" s="339"/>
    </row>
    <row r="88" spans="9:10" ht="15.75" customHeight="1">
      <c r="I88" s="339"/>
      <c r="J88" s="339"/>
    </row>
    <row r="89" spans="9:10" ht="15.75" customHeight="1">
      <c r="I89" s="339"/>
      <c r="J89" s="339"/>
    </row>
    <row r="90" spans="9:10" ht="15.75" customHeight="1">
      <c r="I90" s="339"/>
      <c r="J90" s="339"/>
    </row>
    <row r="91" spans="9:10" ht="15.75" customHeight="1">
      <c r="I91" s="339"/>
      <c r="J91" s="339"/>
    </row>
    <row r="92" spans="9:10" ht="15.75" customHeight="1">
      <c r="I92" s="339"/>
      <c r="J92" s="339"/>
    </row>
    <row r="93" spans="9:10" ht="15.75" customHeight="1">
      <c r="I93" s="339"/>
      <c r="J93" s="339"/>
    </row>
    <row r="94" spans="9:10" ht="15.75" customHeight="1">
      <c r="I94" s="339"/>
      <c r="J94" s="339"/>
    </row>
    <row r="95" spans="9:10" ht="15.75" customHeight="1">
      <c r="I95" s="339"/>
      <c r="J95" s="339"/>
    </row>
    <row r="96" spans="9:10" ht="15.75" customHeight="1">
      <c r="I96" s="339"/>
      <c r="J96" s="339"/>
    </row>
    <row r="97" spans="9:10" ht="15.75" customHeight="1">
      <c r="I97" s="339"/>
      <c r="J97" s="339"/>
    </row>
    <row r="98" spans="9:10" ht="15.75" customHeight="1">
      <c r="I98" s="339"/>
      <c r="J98" s="339"/>
    </row>
    <row r="99" spans="9:10" ht="15.75" customHeight="1">
      <c r="I99" s="339"/>
      <c r="J99" s="339"/>
    </row>
    <row r="100" spans="9:10" ht="15.75" customHeight="1">
      <c r="I100" s="339"/>
      <c r="J100" s="339"/>
    </row>
  </sheetData>
  <autoFilter ref="A1:K9">
    <filterColumn colId="10">
      <filters>
        <filter val="свободно"/>
      </filters>
    </filterColumn>
  </autoFilter>
  <conditionalFormatting sqref="K1">
    <cfRule type="containsText" dxfId="0" priority="1" operator="containsText" text="бронь">
      <formula>NOT(ISERROR(SEARCH(("бронь"),(K1))))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Прайс</vt:lpstr>
      <vt:lpstr>Шахматка </vt:lpstr>
      <vt:lpstr>КЛАДОВЫЕ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юлия орлова</cp:lastModifiedBy>
  <cp:lastPrinted>2021-05-28T05:14:46Z</cp:lastPrinted>
  <dcterms:created xsi:type="dcterms:W3CDTF">2006-09-28T05:33:49Z</dcterms:created>
  <dcterms:modified xsi:type="dcterms:W3CDTF">2021-05-28T05:15:19Z</dcterms:modified>
</cp:coreProperties>
</file>